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ml.chartshap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6.xml" ContentType="application/vnd.openxmlformats-officedocument.drawing+xml"/>
  <Override PartName="/xl/tables/table4.xml" ContentType="application/vnd.openxmlformats-officedocument.spreadsheetml.table+xml"/>
  <Override PartName="/xl/charts/chart5.xml" ContentType="application/vnd.openxmlformats-officedocument.drawingml.chart+xml"/>
  <Override PartName="/xl/pivotTables/pivotTable5.xml" ContentType="application/vnd.openxmlformats-officedocument.spreadsheetml.pivotTab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6.xml" ContentType="application/vnd.openxmlformats-officedocument.spreadsheetml.pivotTab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7.xml" ContentType="application/vnd.openxmlformats-officedocument.spreadsheetml.pivotTab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ml.chartshapes+xml"/>
  <Override PartName="/xl/pivotTables/pivotTable8.xml" ContentType="application/vnd.openxmlformats-officedocument.spreadsheetml.pivotTable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drawings/drawing12.xml" ContentType="application/vnd.openxmlformats-officedocument.drawingml.chartshapes+xml"/>
  <Override PartName="/xl/pivotTables/pivotTable9.xml" ContentType="application/vnd.openxmlformats-officedocument.spreadsheetml.pivotTable+xml"/>
  <Override PartName="/xl/drawings/drawing13.xml" ContentType="application/vnd.openxmlformats-officedocument.drawing+xml"/>
  <Override PartName="/xl/charts/chart10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23.xml" ContentType="application/vnd.openxmlformats-officedocument.drawing+xml"/>
  <Override PartName="/xl/charts/chart19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24.xml" ContentType="application/vnd.openxmlformats-officedocument.drawing+xml"/>
  <Override PartName="/xl/charts/chart20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5.xml" ContentType="application/vnd.openxmlformats-officedocument.drawing+xml"/>
  <Override PartName="/xl/charts/chart21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26.xml" ContentType="application/vnd.openxmlformats-officedocument.drawing+xml"/>
  <Override PartName="/xl/charts/chart22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7.xml" ContentType="application/vnd.openxmlformats-officedocument.drawing+xml"/>
  <Override PartName="/xl/charts/chart23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8.xml" ContentType="application/vnd.openxmlformats-officedocument.drawing+xml"/>
  <Override PartName="/xl/charts/chart24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29.xml" ContentType="application/vnd.openxmlformats-officedocument.drawing+xml"/>
  <Override PartName="/xl/charts/chart25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30.xml" ContentType="application/vnd.openxmlformats-officedocument.drawing+xml"/>
  <Override PartName="/xl/charts/chart26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31.xml" ContentType="application/vnd.openxmlformats-officedocument.drawing+xml"/>
  <Override PartName="/xl/charts/chart27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32.xml" ContentType="application/vnd.openxmlformats-officedocument.drawing+xml"/>
  <Override PartName="/xl/charts/chart28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drawings/drawing33.xml" ContentType="application/vnd.openxmlformats-officedocument.drawing+xml"/>
  <Override PartName="/xl/charts/chart29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pivotTables/pivotTable19.xml" ContentType="application/vnd.openxmlformats-officedocument.spreadsheetml.pivotTable+xml"/>
  <Override PartName="/xl/pivotTables/pivotTable20.xml" ContentType="application/vnd.openxmlformats-officedocument.spreadsheetml.pivotTable+xml"/>
  <Override PartName="/xl/pivotTables/pivotTable21.xml" ContentType="application/vnd.openxmlformats-officedocument.spreadsheetml.pivotTable+xml"/>
  <Override PartName="/xl/pivotTables/pivotTable22.xml" ContentType="application/vnd.openxmlformats-officedocument.spreadsheetml.pivotTable+xml"/>
  <Override PartName="/xl/pivotTables/pivotTable23.xml" ContentType="application/vnd.openxmlformats-officedocument.spreadsheetml.pivotTable+xml"/>
  <Override PartName="/xl/pivotTables/pivotTable24.xml" ContentType="application/vnd.openxmlformats-officedocument.spreadsheetml.pivotTable+xml"/>
  <Override PartName="/xl/pivotTables/pivotTable25.xml" ContentType="application/vnd.openxmlformats-officedocument.spreadsheetml.pivotTable+xml"/>
  <Override PartName="/xl/pivotTables/pivotTable26.xml" ContentType="application/vnd.openxmlformats-officedocument.spreadsheetml.pivotTable+xml"/>
  <Override PartName="/xl/pivotTables/pivotTable27.xml" ContentType="application/vnd.openxmlformats-officedocument.spreadsheetml.pivotTable+xml"/>
  <Override PartName="/xl/pivotTables/pivotTable28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ieter\Documents\Voetbal\KFC\Seizoen 2018-2019_U17\Analyse 1ste seizoenshelft\"/>
    </mc:Choice>
  </mc:AlternateContent>
  <xr:revisionPtr revIDLastSave="0" documentId="8_{AA6B5571-8BC8-4A21-BDED-92FD2A7BFF52}" xr6:coauthVersionLast="43" xr6:coauthVersionMax="43" xr10:uidLastSave="{00000000-0000-0000-0000-000000000000}"/>
  <bookViews>
    <workbookView xWindow="-120" yWindow="-120" windowWidth="29040" windowHeight="15840" firstSheet="4" activeTab="8" xr2:uid="{58BC067F-05A3-4558-B8DF-2104663C0158}"/>
  </bookViews>
  <sheets>
    <sheet name="Overzicht 1ste Seizoenshelft" sheetId="6" r:id="rId1"/>
    <sheet name="Overzicht 1ste SH zndr VB" sheetId="49" r:id="rId2"/>
    <sheet name="Trend aanwezigheden trainingen" sheetId="54" r:id="rId3"/>
    <sheet name="Trend aanw. training zndr VB" sheetId="63" r:id="rId4"/>
    <sheet name="Aanwezigheid trainingen" sheetId="51" r:id="rId5"/>
    <sheet name="TR (2)" sheetId="5" r:id="rId6"/>
    <sheet name="TR" sheetId="2" state="hidden" r:id="rId7"/>
    <sheet name="Januari" sheetId="7" r:id="rId8"/>
    <sheet name="Februari" sheetId="96" r:id="rId9"/>
    <sheet name="September" sheetId="8" r:id="rId10"/>
    <sheet name="Oktober" sheetId="9" r:id="rId11"/>
    <sheet name="November" sheetId="30" r:id="rId12"/>
    <sheet name="Arnault" sheetId="62" r:id="rId13"/>
    <sheet name="Arthur" sheetId="60" r:id="rId14"/>
    <sheet name="Brent" sheetId="32" r:id="rId15"/>
    <sheet name="Emano" sheetId="65" r:id="rId16"/>
    <sheet name="Gilles B" sheetId="67" r:id="rId17"/>
    <sheet name="Gilles L" sheetId="69" r:id="rId18"/>
    <sheet name="Leon" sheetId="71" r:id="rId19"/>
    <sheet name="Louis" sheetId="73" r:id="rId20"/>
    <sheet name="Lowie" sheetId="75" r:id="rId21"/>
    <sheet name="Marius" sheetId="77" r:id="rId22"/>
    <sheet name="Osman" sheetId="79" r:id="rId23"/>
    <sheet name="Ramon" sheetId="81" r:id="rId24"/>
    <sheet name="Rune" sheetId="83" r:id="rId25"/>
    <sheet name="Seppe" sheetId="85" r:id="rId26"/>
    <sheet name="Sven" sheetId="87" r:id="rId27"/>
    <sheet name="Tomas" sheetId="89" r:id="rId28"/>
    <sheet name="Ugo" sheetId="91" r:id="rId29"/>
    <sheet name="Wolf" sheetId="93" r:id="rId30"/>
    <sheet name="Yaro" sheetId="95" r:id="rId31"/>
    <sheet name="T_Arnault" sheetId="61" r:id="rId32"/>
    <sheet name="T_Arthur" sheetId="59" r:id="rId33"/>
    <sheet name="T_Brent" sheetId="58" r:id="rId34"/>
    <sheet name="T_Emano" sheetId="64" r:id="rId35"/>
    <sheet name="T_Gilles B" sheetId="66" r:id="rId36"/>
    <sheet name="T_Gilles L" sheetId="68" r:id="rId37"/>
    <sheet name="T_Leon" sheetId="70" r:id="rId38"/>
    <sheet name="T_Louis" sheetId="72" r:id="rId39"/>
    <sheet name="T_Lowie" sheetId="74" r:id="rId40"/>
    <sheet name="T_Marius" sheetId="76" r:id="rId41"/>
    <sheet name="T_Osman" sheetId="78" r:id="rId42"/>
    <sheet name="T_Ramon" sheetId="80" r:id="rId43"/>
    <sheet name="T_Rune" sheetId="82" r:id="rId44"/>
    <sheet name="T_Seppe" sheetId="84" r:id="rId45"/>
    <sheet name="T_Sven" sheetId="86" r:id="rId46"/>
    <sheet name="T_Tomas" sheetId="88" r:id="rId47"/>
    <sheet name="T_Ugo" sheetId="90" r:id="rId48"/>
    <sheet name="T_Wolf" sheetId="92" r:id="rId49"/>
    <sheet name="T_Yaro" sheetId="94" r:id="rId50"/>
  </sheets>
  <externalReferences>
    <externalReference r:id="rId51"/>
  </externalReferences>
  <calcPr calcId="191029"/>
  <pivotCaches>
    <pivotCache cacheId="13" r:id="rId52"/>
    <pivotCache cacheId="16" r:id="rId53"/>
    <pivotCache cacheId="19" r:id="rId54"/>
    <pivotCache cacheId="25" r:id="rId5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21" i="5" l="1"/>
  <c r="H21" i="5"/>
  <c r="E21" i="5"/>
  <c r="B21" i="5"/>
  <c r="AI60" i="5"/>
  <c r="AI59" i="5"/>
  <c r="AI58" i="5"/>
  <c r="AI57" i="5"/>
  <c r="AI56" i="5"/>
  <c r="AI55" i="5"/>
  <c r="AI54" i="5"/>
  <c r="AI53" i="5"/>
  <c r="AI52" i="5"/>
  <c r="AI51" i="5"/>
  <c r="AI50" i="5"/>
  <c r="AI49" i="5"/>
  <c r="AI48" i="5"/>
  <c r="AI47" i="5"/>
  <c r="AI46" i="5"/>
  <c r="AI45" i="5"/>
  <c r="AI44" i="5"/>
  <c r="E28" i="5"/>
  <c r="E23" i="5"/>
  <c r="AE35" i="5"/>
  <c r="O35" i="5"/>
  <c r="AF34" i="5"/>
  <c r="V34" i="5"/>
  <c r="N34" i="5"/>
  <c r="O32" i="5"/>
  <c r="P32" i="5"/>
  <c r="P33" i="5" s="1"/>
  <c r="Q32" i="5"/>
  <c r="Q35" i="5" s="1"/>
  <c r="R32" i="5"/>
  <c r="R34" i="5" s="1"/>
  <c r="S32" i="5"/>
  <c r="S35" i="5" s="1"/>
  <c r="T32" i="5"/>
  <c r="T34" i="5" s="1"/>
  <c r="U32" i="5"/>
  <c r="U35" i="5" s="1"/>
  <c r="V32" i="5"/>
  <c r="W32" i="5"/>
  <c r="W35" i="5" s="1"/>
  <c r="X32" i="5"/>
  <c r="X34" i="5" s="1"/>
  <c r="Y32" i="5"/>
  <c r="Y35" i="5" s="1"/>
  <c r="Z32" i="5"/>
  <c r="Z34" i="5" s="1"/>
  <c r="AA32" i="5"/>
  <c r="AA35" i="5" s="1"/>
  <c r="AB32" i="5"/>
  <c r="AB34" i="5" s="1"/>
  <c r="AC32" i="5"/>
  <c r="AC35" i="5" s="1"/>
  <c r="AD32" i="5"/>
  <c r="AD34" i="5" s="1"/>
  <c r="AE32" i="5"/>
  <c r="AF32" i="5"/>
  <c r="AF33" i="5" s="1"/>
  <c r="AG32" i="5"/>
  <c r="AG33" i="5" s="1"/>
  <c r="AH32" i="5"/>
  <c r="AH34" i="5" s="1"/>
  <c r="AI32" i="5"/>
  <c r="AI35" i="5" s="1"/>
  <c r="AJ32" i="5"/>
  <c r="AJ34" i="5" s="1"/>
  <c r="AK32" i="5"/>
  <c r="AK35" i="5" s="1"/>
  <c r="AL32" i="5"/>
  <c r="AL34" i="5" s="1"/>
  <c r="AM32" i="5"/>
  <c r="AM35" i="5" s="1"/>
  <c r="AN32" i="5"/>
  <c r="AN34" i="5" s="1"/>
  <c r="AO32" i="5"/>
  <c r="AO35" i="5" s="1"/>
  <c r="AP32" i="5"/>
  <c r="AP34" i="5" s="1"/>
  <c r="AQ32" i="5"/>
  <c r="AQ33" i="5" s="1"/>
  <c r="AR32" i="5"/>
  <c r="AR34" i="5" s="1"/>
  <c r="AS32" i="5"/>
  <c r="AS35" i="5" s="1"/>
  <c r="AT32" i="5"/>
  <c r="AT35" i="5" s="1"/>
  <c r="AU32" i="5"/>
  <c r="AU34" i="5" s="1"/>
  <c r="N32" i="5"/>
  <c r="AS30" i="5"/>
  <c r="AA30" i="5"/>
  <c r="R29" i="5"/>
  <c r="AG28" i="5"/>
  <c r="O27" i="5"/>
  <c r="O30" i="5" s="1"/>
  <c r="P27" i="5"/>
  <c r="P28" i="5" s="1"/>
  <c r="Q27" i="5"/>
  <c r="Q30" i="5" s="1"/>
  <c r="R27" i="5"/>
  <c r="S27" i="5"/>
  <c r="S30" i="5" s="1"/>
  <c r="T27" i="5"/>
  <c r="T29" i="5" s="1"/>
  <c r="U27" i="5"/>
  <c r="U30" i="5" s="1"/>
  <c r="V27" i="5"/>
  <c r="V29" i="5" s="1"/>
  <c r="W27" i="5"/>
  <c r="W30" i="5" s="1"/>
  <c r="X27" i="5"/>
  <c r="X29" i="5" s="1"/>
  <c r="Y27" i="5"/>
  <c r="Y30" i="5" s="1"/>
  <c r="Z27" i="5"/>
  <c r="Z29" i="5" s="1"/>
  <c r="AA27" i="5"/>
  <c r="AB27" i="5"/>
  <c r="AB29" i="5" s="1"/>
  <c r="AC27" i="5"/>
  <c r="AC30" i="5" s="1"/>
  <c r="AD27" i="5"/>
  <c r="AD29" i="5" s="1"/>
  <c r="AE27" i="5"/>
  <c r="AE30" i="5" s="1"/>
  <c r="AF27" i="5"/>
  <c r="AF28" i="5" s="1"/>
  <c r="AG27" i="5"/>
  <c r="AG30" i="5" s="1"/>
  <c r="AH27" i="5"/>
  <c r="AH29" i="5" s="1"/>
  <c r="AI27" i="5"/>
  <c r="AI30" i="5" s="1"/>
  <c r="AJ27" i="5"/>
  <c r="AJ29" i="5" s="1"/>
  <c r="AK27" i="5"/>
  <c r="AK30" i="5" s="1"/>
  <c r="AL27" i="5"/>
  <c r="AL29" i="5" s="1"/>
  <c r="AM27" i="5"/>
  <c r="AM30" i="5" s="1"/>
  <c r="AN27" i="5"/>
  <c r="AN29" i="5" s="1"/>
  <c r="AO27" i="5"/>
  <c r="AO30" i="5" s="1"/>
  <c r="AP27" i="5"/>
  <c r="AP29" i="5" s="1"/>
  <c r="AQ27" i="5"/>
  <c r="AQ28" i="5" s="1"/>
  <c r="AR27" i="5"/>
  <c r="AR29" i="5" s="1"/>
  <c r="AS27" i="5"/>
  <c r="AT27" i="5"/>
  <c r="AT30" i="5" s="1"/>
  <c r="AU27" i="5"/>
  <c r="AU29" i="5" s="1"/>
  <c r="N27" i="5"/>
  <c r="N29" i="5" s="1"/>
  <c r="O25" i="5"/>
  <c r="K5" i="5"/>
  <c r="L5" i="5"/>
  <c r="M5" i="5"/>
  <c r="K6" i="5"/>
  <c r="L6" i="5"/>
  <c r="M6" i="5"/>
  <c r="K7" i="5"/>
  <c r="L7" i="5"/>
  <c r="M7" i="5"/>
  <c r="K8" i="5"/>
  <c r="L8" i="5"/>
  <c r="M8" i="5"/>
  <c r="K9" i="5"/>
  <c r="L9" i="5"/>
  <c r="M9" i="5"/>
  <c r="K10" i="5"/>
  <c r="L10" i="5"/>
  <c r="M10" i="5"/>
  <c r="K11" i="5"/>
  <c r="L11" i="5"/>
  <c r="M11" i="5"/>
  <c r="K12" i="5"/>
  <c r="L12" i="5"/>
  <c r="M12" i="5"/>
  <c r="K13" i="5"/>
  <c r="L13" i="5"/>
  <c r="M13" i="5"/>
  <c r="K14" i="5"/>
  <c r="L14" i="5"/>
  <c r="M14" i="5"/>
  <c r="K15" i="5"/>
  <c r="L15" i="5"/>
  <c r="M15" i="5"/>
  <c r="K16" i="5"/>
  <c r="L16" i="5"/>
  <c r="M16" i="5"/>
  <c r="K17" i="5"/>
  <c r="L17" i="5"/>
  <c r="M17" i="5"/>
  <c r="K18" i="5"/>
  <c r="L18" i="5"/>
  <c r="M18" i="5"/>
  <c r="K19" i="5"/>
  <c r="L19" i="5"/>
  <c r="M19" i="5"/>
  <c r="K20" i="5"/>
  <c r="L20" i="5"/>
  <c r="M20" i="5"/>
  <c r="M4" i="5"/>
  <c r="L4" i="5"/>
  <c r="K4" i="5"/>
  <c r="H5" i="5"/>
  <c r="I5" i="5"/>
  <c r="J5" i="5"/>
  <c r="H6" i="5"/>
  <c r="I6" i="5"/>
  <c r="J6" i="5"/>
  <c r="H7" i="5"/>
  <c r="I7" i="5"/>
  <c r="J7" i="5"/>
  <c r="H8" i="5"/>
  <c r="I8" i="5"/>
  <c r="J8" i="5"/>
  <c r="H9" i="5"/>
  <c r="I9" i="5"/>
  <c r="J9" i="5"/>
  <c r="H10" i="5"/>
  <c r="I10" i="5"/>
  <c r="J10" i="5"/>
  <c r="H11" i="5"/>
  <c r="I11" i="5"/>
  <c r="J11" i="5"/>
  <c r="H12" i="5"/>
  <c r="I12" i="5"/>
  <c r="J12" i="5"/>
  <c r="H13" i="5"/>
  <c r="I13" i="5"/>
  <c r="J13" i="5"/>
  <c r="H14" i="5"/>
  <c r="I14" i="5"/>
  <c r="J14" i="5"/>
  <c r="H15" i="5"/>
  <c r="I15" i="5"/>
  <c r="J15" i="5"/>
  <c r="H16" i="5"/>
  <c r="I16" i="5"/>
  <c r="J16" i="5"/>
  <c r="H17" i="5"/>
  <c r="I17" i="5"/>
  <c r="J17" i="5"/>
  <c r="H18" i="5"/>
  <c r="I18" i="5"/>
  <c r="J18" i="5"/>
  <c r="H19" i="5"/>
  <c r="I19" i="5"/>
  <c r="J19" i="5"/>
  <c r="H20" i="5"/>
  <c r="I20" i="5"/>
  <c r="J20" i="5"/>
  <c r="J4" i="5"/>
  <c r="I4" i="5"/>
  <c r="H4" i="5"/>
  <c r="E5" i="5"/>
  <c r="F5" i="5"/>
  <c r="G5" i="5"/>
  <c r="E6" i="5"/>
  <c r="F6" i="5"/>
  <c r="G6" i="5"/>
  <c r="E7" i="5"/>
  <c r="F7" i="5"/>
  <c r="G7" i="5"/>
  <c r="E8" i="5"/>
  <c r="F8" i="5"/>
  <c r="G8" i="5"/>
  <c r="E9" i="5"/>
  <c r="F9" i="5"/>
  <c r="G9" i="5"/>
  <c r="E10" i="5"/>
  <c r="F10" i="5"/>
  <c r="G10" i="5"/>
  <c r="E11" i="5"/>
  <c r="F11" i="5"/>
  <c r="G11" i="5"/>
  <c r="E12" i="5"/>
  <c r="F12" i="5"/>
  <c r="G12" i="5"/>
  <c r="E13" i="5"/>
  <c r="F13" i="5"/>
  <c r="G13" i="5"/>
  <c r="E14" i="5"/>
  <c r="F14" i="5"/>
  <c r="G14" i="5"/>
  <c r="E15" i="5"/>
  <c r="F15" i="5"/>
  <c r="G15" i="5"/>
  <c r="E16" i="5"/>
  <c r="F16" i="5"/>
  <c r="G16" i="5"/>
  <c r="E17" i="5"/>
  <c r="F17" i="5"/>
  <c r="G17" i="5"/>
  <c r="E18" i="5"/>
  <c r="F18" i="5"/>
  <c r="G18" i="5"/>
  <c r="E19" i="5"/>
  <c r="F19" i="5"/>
  <c r="G19" i="5"/>
  <c r="E20" i="5"/>
  <c r="F20" i="5"/>
  <c r="G20" i="5"/>
  <c r="G4" i="5"/>
  <c r="F4" i="5"/>
  <c r="E4" i="5"/>
  <c r="O22" i="5"/>
  <c r="P22" i="5"/>
  <c r="P23" i="5" s="1"/>
  <c r="B23" i="5" s="1"/>
  <c r="Q22" i="5"/>
  <c r="Q25" i="5" s="1"/>
  <c r="R22" i="5"/>
  <c r="R24" i="5" s="1"/>
  <c r="S22" i="5"/>
  <c r="S25" i="5" s="1"/>
  <c r="T22" i="5"/>
  <c r="T24" i="5" s="1"/>
  <c r="U22" i="5"/>
  <c r="U25" i="5" s="1"/>
  <c r="V22" i="5"/>
  <c r="V24" i="5" s="1"/>
  <c r="W22" i="5"/>
  <c r="W25" i="5" s="1"/>
  <c r="E25" i="5" s="1"/>
  <c r="X22" i="5"/>
  <c r="X24" i="5" s="1"/>
  <c r="E24" i="5" s="1"/>
  <c r="Y22" i="5"/>
  <c r="Y25" i="5" s="1"/>
  <c r="Z22" i="5"/>
  <c r="Z24" i="5" s="1"/>
  <c r="AA22" i="5"/>
  <c r="AA25" i="5" s="1"/>
  <c r="AB22" i="5"/>
  <c r="AB24" i="5" s="1"/>
  <c r="AC22" i="5"/>
  <c r="AC25" i="5" s="1"/>
  <c r="AD22" i="5"/>
  <c r="AD24" i="5" s="1"/>
  <c r="AE22" i="5"/>
  <c r="AE25" i="5" s="1"/>
  <c r="AF22" i="5"/>
  <c r="AG22" i="5"/>
  <c r="AG25" i="5" s="1"/>
  <c r="AH22" i="5"/>
  <c r="AH24" i="5" s="1"/>
  <c r="AI22" i="5"/>
  <c r="AI25" i="5" s="1"/>
  <c r="AJ22" i="5"/>
  <c r="AJ24" i="5" s="1"/>
  <c r="AK22" i="5"/>
  <c r="AK25" i="5" s="1"/>
  <c r="AL22" i="5"/>
  <c r="AL24" i="5" s="1"/>
  <c r="AM22" i="5"/>
  <c r="AM25" i="5" s="1"/>
  <c r="AN22" i="5"/>
  <c r="AN24" i="5" s="1"/>
  <c r="AO22" i="5"/>
  <c r="AO25" i="5" s="1"/>
  <c r="AP22" i="5"/>
  <c r="AP24" i="5" s="1"/>
  <c r="AQ22" i="5"/>
  <c r="AQ23" i="5" s="1"/>
  <c r="K23" i="5" s="1"/>
  <c r="AR22" i="5"/>
  <c r="AR24" i="5" s="1"/>
  <c r="AS22" i="5"/>
  <c r="AS25" i="5" s="1"/>
  <c r="AT22" i="5"/>
  <c r="AT25" i="5" s="1"/>
  <c r="AU22" i="5"/>
  <c r="N22" i="5"/>
  <c r="N24" i="5" s="1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4" i="5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4" i="5"/>
  <c r="B3" i="5"/>
  <c r="C3" i="5"/>
  <c r="D3" i="5"/>
  <c r="C21" i="5"/>
  <c r="D21" i="5"/>
  <c r="E30" i="5" l="1"/>
  <c r="E29" i="5"/>
  <c r="AG35" i="5"/>
  <c r="AF29" i="5"/>
  <c r="I22" i="5"/>
  <c r="J22" i="5"/>
  <c r="H22" i="5"/>
  <c r="E22" i="5"/>
  <c r="AF24" i="5"/>
  <c r="H24" i="5" s="1"/>
  <c r="K22" i="5"/>
  <c r="B22" i="5"/>
  <c r="K24" i="5"/>
  <c r="K25" i="5"/>
  <c r="H25" i="5"/>
  <c r="B25" i="5"/>
  <c r="B24" i="5"/>
  <c r="L22" i="5"/>
  <c r="M22" i="5"/>
  <c r="D22" i="5"/>
  <c r="C22" i="5"/>
  <c r="F21" i="5"/>
  <c r="G21" i="5"/>
  <c r="I21" i="5"/>
  <c r="J21" i="5"/>
  <c r="L21" i="5"/>
  <c r="M21" i="5"/>
  <c r="AI36" i="51"/>
  <c r="AI35" i="51"/>
  <c r="AI34" i="51"/>
  <c r="AI33" i="51"/>
  <c r="AI32" i="51"/>
  <c r="AI31" i="51"/>
  <c r="AI30" i="51"/>
  <c r="AI29" i="51"/>
  <c r="AI28" i="51"/>
  <c r="AI27" i="51"/>
  <c r="AI26" i="51"/>
  <c r="AI25" i="51"/>
  <c r="AI24" i="51"/>
  <c r="AI23" i="51"/>
  <c r="AI22" i="51"/>
  <c r="AI21" i="51"/>
  <c r="AI20" i="51"/>
  <c r="B35" i="5"/>
  <c r="E33" i="5"/>
  <c r="B32" i="5"/>
  <c r="AU24" i="5"/>
  <c r="H32" i="5" l="1"/>
  <c r="E32" i="5"/>
  <c r="B34" i="5"/>
  <c r="K32" i="5"/>
  <c r="B27" i="5"/>
  <c r="K27" i="5"/>
  <c r="B30" i="5"/>
  <c r="H27" i="5"/>
  <c r="E27" i="5"/>
  <c r="B29" i="5"/>
  <c r="E35" i="5"/>
  <c r="B33" i="5"/>
  <c r="E34" i="5"/>
  <c r="B28" i="5"/>
  <c r="K33" i="5"/>
  <c r="K34" i="5"/>
  <c r="K35" i="5"/>
  <c r="AF23" i="5"/>
  <c r="H23" i="5" s="1"/>
  <c r="K28" i="5"/>
  <c r="AG23" i="5"/>
  <c r="H35" i="5" l="1"/>
  <c r="K30" i="5"/>
  <c r="K29" i="5"/>
  <c r="H30" i="5"/>
  <c r="H29" i="5"/>
  <c r="H34" i="5"/>
  <c r="H33" i="5"/>
  <c r="H28" i="5"/>
  <c r="M3" i="5"/>
  <c r="L3" i="5"/>
  <c r="K3" i="5"/>
  <c r="J3" i="5" l="1"/>
  <c r="I3" i="5"/>
  <c r="H3" i="5"/>
  <c r="G22" i="5"/>
  <c r="F22" i="5"/>
  <c r="G3" i="5"/>
  <c r="F3" i="5"/>
  <c r="E3" i="5"/>
  <c r="W50" i="2"/>
  <c r="W49" i="2"/>
  <c r="W48" i="2"/>
  <c r="W47" i="2"/>
  <c r="W46" i="2"/>
  <c r="W45" i="2"/>
  <c r="W44" i="2"/>
  <c r="W43" i="2"/>
  <c r="W42" i="2"/>
  <c r="W41" i="2"/>
  <c r="W40" i="2"/>
  <c r="W39" i="2"/>
  <c r="W38" i="2"/>
  <c r="W37" i="2"/>
  <c r="W36" i="2"/>
  <c r="W35" i="2"/>
  <c r="W34" i="2"/>
</calcChain>
</file>

<file path=xl/sharedStrings.xml><?xml version="1.0" encoding="utf-8"?>
<sst xmlns="http://schemas.openxmlformats.org/spreadsheetml/2006/main" count="712" uniqueCount="206">
  <si>
    <t>x</t>
  </si>
  <si>
    <t>Arnault Van Caelenberg</t>
  </si>
  <si>
    <t>Arthur Beyst</t>
  </si>
  <si>
    <t>Brent van den Bulcke</t>
  </si>
  <si>
    <t>Dennis Van Driessche</t>
  </si>
  <si>
    <t>Emano De Bruycker</t>
  </si>
  <si>
    <t>Gilles Bodry</t>
  </si>
  <si>
    <t>Gilles Lasnier</t>
  </si>
  <si>
    <t>Jarne Van Daele</t>
  </si>
  <si>
    <t>Jason Massez</t>
  </si>
  <si>
    <t>Jordy Nobels</t>
  </si>
  <si>
    <t>Leon Cottenie</t>
  </si>
  <si>
    <t>Louis Van Caelenberg</t>
  </si>
  <si>
    <t>Lowie Polfliet</t>
  </si>
  <si>
    <t>Marius Boonen</t>
  </si>
  <si>
    <t>Milo Devrieze</t>
  </si>
  <si>
    <t>Osman Omarzad</t>
  </si>
  <si>
    <t>Ramon Jossa</t>
  </si>
  <si>
    <t>Rune Oosterlinck</t>
  </si>
  <si>
    <t>Seppe De Smet</t>
  </si>
  <si>
    <t>Sven Menschaert</t>
  </si>
  <si>
    <t>Tomas Heyneman</t>
  </si>
  <si>
    <t>Ugo Boonen</t>
  </si>
  <si>
    <t>Wolf De Witte</t>
  </si>
  <si>
    <t>Yaro Clerick</t>
  </si>
  <si>
    <t>Tr Asper</t>
  </si>
  <si>
    <t>Tr Sem</t>
  </si>
  <si>
    <t>We Asper</t>
  </si>
  <si>
    <t>Tor Asper</t>
  </si>
  <si>
    <t>Teambuilding</t>
  </si>
  <si>
    <t>Tr Semmerz</t>
  </si>
  <si>
    <t>W Asper</t>
  </si>
  <si>
    <t>10 sept. 18</t>
  </si>
  <si>
    <t>27 feb 17</t>
  </si>
  <si>
    <t>01 mrt 17</t>
  </si>
  <si>
    <t>06 mrt 17</t>
  </si>
  <si>
    <t>08 mrt 17</t>
  </si>
  <si>
    <t>13 mrt 17</t>
  </si>
  <si>
    <t>15 mrt 17</t>
  </si>
  <si>
    <t>20 mrt 17</t>
  </si>
  <si>
    <t>22 mrt 17</t>
  </si>
  <si>
    <t>27 mrt 17</t>
  </si>
  <si>
    <t>29 mrt 17</t>
  </si>
  <si>
    <t>03 apr 17</t>
  </si>
  <si>
    <t>07 apr 17</t>
  </si>
  <si>
    <t>10 apr 17</t>
  </si>
  <si>
    <t>12 apr 17</t>
  </si>
  <si>
    <t>17 apr 17</t>
  </si>
  <si>
    <t>19 apr 17</t>
  </si>
  <si>
    <t>24 apr 17</t>
  </si>
  <si>
    <t>26 apr 17</t>
  </si>
  <si>
    <t>03 mei 17</t>
  </si>
  <si>
    <t>10 mei 17</t>
  </si>
  <si>
    <t>17 mei 17</t>
  </si>
  <si>
    <t>Thomas</t>
  </si>
  <si>
    <t>Pieter</t>
  </si>
  <si>
    <t>0 = afwezig</t>
  </si>
  <si>
    <t>1 = aanwezig</t>
  </si>
  <si>
    <t>x = aanwezig maar alternatieve training</t>
  </si>
  <si>
    <t>Gemiddeld aantal aanwezigen per training</t>
  </si>
  <si>
    <t>Juli week 4</t>
  </si>
  <si>
    <t>Week 0</t>
  </si>
  <si>
    <t xml:space="preserve">Aug week 1 </t>
  </si>
  <si>
    <t>week 1</t>
  </si>
  <si>
    <t>Aug week 2</t>
  </si>
  <si>
    <t>Week 2</t>
  </si>
  <si>
    <t>Aug week 3</t>
  </si>
  <si>
    <t>Week 3</t>
  </si>
  <si>
    <t>Aug week 4</t>
  </si>
  <si>
    <t>week 4</t>
  </si>
  <si>
    <t>Sept week 1</t>
  </si>
  <si>
    <t>Week 5</t>
  </si>
  <si>
    <t>Sept week 2</t>
  </si>
  <si>
    <t>Week 6</t>
  </si>
  <si>
    <t>Sept week 3</t>
  </si>
  <si>
    <t>week 7</t>
  </si>
  <si>
    <t>Sept week 4</t>
  </si>
  <si>
    <t>Week 8</t>
  </si>
  <si>
    <t>Okt week 1</t>
  </si>
  <si>
    <t>Week 9</t>
  </si>
  <si>
    <t>Okt week 2</t>
  </si>
  <si>
    <t>week 10</t>
  </si>
  <si>
    <t>Okt week 3</t>
  </si>
  <si>
    <t>Week 11</t>
  </si>
  <si>
    <t>Okt week 4</t>
  </si>
  <si>
    <t>Week 12</t>
  </si>
  <si>
    <t>Nov week 1</t>
  </si>
  <si>
    <t>week 13</t>
  </si>
  <si>
    <t>Nov week 2</t>
  </si>
  <si>
    <t>Week 14</t>
  </si>
  <si>
    <t>Nov week 3</t>
  </si>
  <si>
    <t>Week 15</t>
  </si>
  <si>
    <t>Nov week 4</t>
  </si>
  <si>
    <t>Week 16</t>
  </si>
  <si>
    <t>Rijlabels</t>
  </si>
  <si>
    <t>Eindtotaal</t>
  </si>
  <si>
    <t>Speler</t>
  </si>
  <si>
    <t>Periode Voorbereiding</t>
  </si>
  <si>
    <t>29 juli '18 - 31 aug '18</t>
  </si>
  <si>
    <t>Maand September</t>
  </si>
  <si>
    <t>05 sept '18 - 28 sept '18</t>
  </si>
  <si>
    <t>03 okt '18 - 31 okt '18</t>
  </si>
  <si>
    <t>Maand Oktober</t>
  </si>
  <si>
    <t>02 nov '18 - 30 nov '18</t>
  </si>
  <si>
    <t>Maand November</t>
  </si>
  <si>
    <t>Som aanwezig maandag + teambuilding</t>
  </si>
  <si>
    <t>Som aanwezig woensdag</t>
  </si>
  <si>
    <t>Som aanwezig vrijdag</t>
  </si>
  <si>
    <t>Som aanwezig</t>
  </si>
  <si>
    <t>Som afwezig</t>
  </si>
  <si>
    <t>Som afwezig maandag + teambuilding</t>
  </si>
  <si>
    <t>Som afwezig woensdag</t>
  </si>
  <si>
    <t>Som afwezig vrijdag</t>
  </si>
  <si>
    <t>Aantal trainingen maandag + teambuilding</t>
  </si>
  <si>
    <t>Aantal trainingen woensdag</t>
  </si>
  <si>
    <t>Aantal trainingen vrijdag</t>
  </si>
  <si>
    <t>Aantal trainingen</t>
  </si>
  <si>
    <t>Periode Voorbereiding - Aanwezig</t>
  </si>
  <si>
    <t>Periode Voorbereiding - Niet aanwezig</t>
  </si>
  <si>
    <t>Periode Voorbereiding - Zonder/te laat verwittigen</t>
  </si>
  <si>
    <t>Maand September - Aanwezig</t>
  </si>
  <si>
    <t>Maand September - Niet aanwezig</t>
  </si>
  <si>
    <t>Maand September - Zonder/te laat verwittigen</t>
  </si>
  <si>
    <t>Maand Oktober - Aanwezig</t>
  </si>
  <si>
    <t>Maand Oktober - Niet aanwezig</t>
  </si>
  <si>
    <t>Maand Oktober - Zonder/te laat verwittigen</t>
  </si>
  <si>
    <t>Maand November - Aanwezig</t>
  </si>
  <si>
    <t>Maand November - Niet aanwezig</t>
  </si>
  <si>
    <t>Maand November - Zonder/te laat verwittigen</t>
  </si>
  <si>
    <t>Voorbereiding</t>
  </si>
  <si>
    <t>September</t>
  </si>
  <si>
    <t>Oktober</t>
  </si>
  <si>
    <t>November</t>
  </si>
  <si>
    <t>Aanwezig</t>
  </si>
  <si>
    <t>Aantal</t>
  </si>
  <si>
    <t>Afwezig</t>
  </si>
  <si>
    <t>Aantal - totaal</t>
  </si>
  <si>
    <t>Aantal - maandag+teambuilding</t>
  </si>
  <si>
    <t>Aantal - woensdag</t>
  </si>
  <si>
    <t>Aantal - vrijdag</t>
  </si>
  <si>
    <t>Aanwezig - totaal</t>
  </si>
  <si>
    <t>Aanwezig - maandag+teambuilding</t>
  </si>
  <si>
    <t>Aanwezig - woensdag</t>
  </si>
  <si>
    <t>Aanwezig - vrijdag</t>
  </si>
  <si>
    <t>Afwezig - totaal</t>
  </si>
  <si>
    <t>Afwezig - maandag+teambuilding</t>
  </si>
  <si>
    <t>Afwezig - woensdag</t>
  </si>
  <si>
    <t>Afwezig - vrijdag</t>
  </si>
  <si>
    <t>Periode</t>
  </si>
  <si>
    <t>TOTAAL</t>
  </si>
  <si>
    <t>Gemiddeld # spelers aanwezig</t>
  </si>
  <si>
    <t>Gemiddeld # spelers aanwezig op maandag+teambuilding</t>
  </si>
  <si>
    <t>Gemiddeld # spelers aanwezig op woensdag</t>
  </si>
  <si>
    <t>Gemiddeld #spelers aanwezig op vrijdag</t>
  </si>
  <si>
    <t>Gemid # spelers aanwezig</t>
  </si>
  <si>
    <t>Gemid #spelers aanwezig op maandag+teambuilding</t>
  </si>
  <si>
    <t>Gemid #spelers aanwezig op woensdag</t>
  </si>
  <si>
    <t>Gemid # spelers aanwezig op vrijdag</t>
  </si>
  <si>
    <t>Luka Beert</t>
  </si>
  <si>
    <t>Tr Gavere</t>
  </si>
  <si>
    <t>Maand Januari</t>
  </si>
  <si>
    <t>Maand Februari</t>
  </si>
  <si>
    <t>Maand Maart</t>
  </si>
  <si>
    <t>Maand April</t>
  </si>
  <si>
    <t>2 jan '19 - 30 jan '19</t>
  </si>
  <si>
    <t>01 feb '19 - 27 feb '19</t>
  </si>
  <si>
    <t>01 mrt '19 - 29 mrt '19</t>
  </si>
  <si>
    <t>03 apr '19 - 26 apr '19</t>
  </si>
  <si>
    <t>Jan week 1</t>
  </si>
  <si>
    <t>Jan week 2</t>
  </si>
  <si>
    <t>Jan week 3</t>
  </si>
  <si>
    <t>Jan week 4</t>
  </si>
  <si>
    <t>Feb week 1</t>
  </si>
  <si>
    <t>Feb week 2</t>
  </si>
  <si>
    <t>Feb week 3</t>
  </si>
  <si>
    <t>Feb week 4</t>
  </si>
  <si>
    <t>Mrt week 1</t>
  </si>
  <si>
    <t>Mrt week 2</t>
  </si>
  <si>
    <t>Mrt week 3</t>
  </si>
  <si>
    <t>Mrt week 4</t>
  </si>
  <si>
    <t>Apr week 1</t>
  </si>
  <si>
    <t>Apr week 2</t>
  </si>
  <si>
    <t>Apr week 3</t>
  </si>
  <si>
    <t>Apr week 4</t>
  </si>
  <si>
    <t>Week 17</t>
  </si>
  <si>
    <t>Week 18</t>
  </si>
  <si>
    <t>Week 19</t>
  </si>
  <si>
    <t>Week 20</t>
  </si>
  <si>
    <t>Week 21</t>
  </si>
  <si>
    <t>Week 22</t>
  </si>
  <si>
    <t>Week 23</t>
  </si>
  <si>
    <t>Week 24</t>
  </si>
  <si>
    <t>Week 25</t>
  </si>
  <si>
    <t>Week 26</t>
  </si>
  <si>
    <t>Week 27</t>
  </si>
  <si>
    <t>Week 28</t>
  </si>
  <si>
    <t>Week 29</t>
  </si>
  <si>
    <t>Week 30</t>
  </si>
  <si>
    <t>Week 31</t>
  </si>
  <si>
    <t>Jan week 0</t>
  </si>
  <si>
    <t>Week 32</t>
  </si>
  <si>
    <t>Som van Maand Januari - Aanwezig</t>
  </si>
  <si>
    <t>Som van Maand Januari - Niet aanwezig</t>
  </si>
  <si>
    <t>Som van Maand Januari - Zonder/te laat verwittigen</t>
  </si>
  <si>
    <t>Som van Maand Februari - Aanwezig</t>
  </si>
  <si>
    <t>Som van Maand Februari - Niet aanwezig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</si>
</sst>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[$-813]dd\ mmm\ yy"/>
    <numFmt numFmtId="165" formatCode="d\ mmm\ yy"/>
    <numFmt numFmtId="166" formatCode="##0_ &quot;sp.&quot;"/>
    <numFmt numFmtId="167" formatCode="0.0"/>
    <numFmt numFmtId="168" formatCode="dd\ mmm\ yy"/>
  </numFmts>
  <fonts count="21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27"/>
      <color rgb="FFFF0000"/>
      <name val="Calibri"/>
      <family val="2"/>
    </font>
    <font>
      <b/>
      <sz val="9"/>
      <color rgb="FF000000"/>
      <name val="Calibri"/>
      <family val="2"/>
    </font>
    <font>
      <b/>
      <sz val="9"/>
      <name val="Calibri"/>
      <family val="2"/>
    </font>
    <font>
      <sz val="11"/>
      <name val="Calibri"/>
      <family val="2"/>
    </font>
    <font>
      <sz val="9"/>
      <color rgb="FF000000"/>
      <name val="Calibri"/>
      <family val="2"/>
    </font>
    <font>
      <sz val="9"/>
      <name val="Calibri"/>
      <family val="2"/>
    </font>
    <font>
      <sz val="10"/>
      <color rgb="FF000000"/>
      <name val="Calibri"/>
      <family val="2"/>
    </font>
    <font>
      <sz val="10"/>
      <name val="Calibri"/>
      <family val="2"/>
    </font>
    <font>
      <b/>
      <sz val="10"/>
      <color rgb="FFFF0000"/>
      <name val="Calibri"/>
      <family val="2"/>
    </font>
    <font>
      <b/>
      <sz val="11"/>
      <name val="Calibri"/>
      <family val="2"/>
    </font>
    <font>
      <b/>
      <sz val="11"/>
      <color rgb="FFFF0000"/>
      <name val="Calibri"/>
      <family val="2"/>
    </font>
    <font>
      <b/>
      <sz val="8"/>
      <name val="Calibri"/>
      <family val="2"/>
    </font>
    <font>
      <sz val="8"/>
      <name val="Calibri"/>
      <family val="2"/>
    </font>
    <font>
      <sz val="10"/>
      <color rgb="FF000000"/>
      <name val="Calibri"/>
    </font>
    <font>
      <sz val="10"/>
      <name val="Calibri"/>
    </font>
    <font>
      <b/>
      <sz val="10"/>
      <color rgb="FFFF0000"/>
      <name val="Calibri"/>
    </font>
    <font>
      <b/>
      <sz val="9"/>
      <color rgb="FF000000"/>
      <name val="Calibri"/>
    </font>
    <font>
      <b/>
      <sz val="9"/>
      <name val="Calibri"/>
    </font>
    <font>
      <sz val="9"/>
      <color rgb="FF000000"/>
      <name val="Calibri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EA9999"/>
        <bgColor rgb="FFEA9999"/>
      </patternFill>
    </fill>
    <fill>
      <patternFill patternType="solid">
        <fgColor rgb="FF00FFFF"/>
        <bgColor rgb="FF00FFFF"/>
      </patternFill>
    </fill>
    <fill>
      <patternFill patternType="solid">
        <fgColor rgb="FFF3F3F3"/>
        <bgColor rgb="FFF3F3F3"/>
      </patternFill>
    </fill>
  </fills>
  <borders count="3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Dashed">
        <color rgb="FF000000"/>
      </left>
      <right style="mediumDashed">
        <color rgb="FF000000"/>
      </right>
      <top style="medium">
        <color rgb="FF000000"/>
      </top>
      <bottom/>
      <diagonal/>
    </border>
    <border>
      <left style="mediumDashed">
        <color rgb="FF000000"/>
      </left>
      <right style="mediumDashed">
        <color rgb="FF000000"/>
      </right>
      <top style="medium">
        <color indexed="64"/>
      </top>
      <bottom/>
      <diagonal/>
    </border>
    <border>
      <left style="mediumDashed">
        <color rgb="FF000000"/>
      </left>
      <right style="mediumDashed">
        <color rgb="FF000000"/>
      </right>
      <top/>
      <bottom/>
      <diagonal/>
    </border>
    <border>
      <left style="mediumDashed">
        <color rgb="FF000000"/>
      </left>
      <right style="mediumDashed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Dashed">
        <color rgb="FF000000"/>
      </right>
      <top style="medium">
        <color indexed="64"/>
      </top>
      <bottom/>
      <diagonal/>
    </border>
    <border>
      <left style="medium">
        <color indexed="64"/>
      </left>
      <right style="mediumDashed">
        <color rgb="FF000000"/>
      </right>
      <top/>
      <bottom/>
      <diagonal/>
    </border>
    <border>
      <left style="medium">
        <color indexed="64"/>
      </left>
      <right style="mediumDashed">
        <color rgb="FF000000"/>
      </right>
      <top/>
      <bottom style="medium">
        <color indexed="64"/>
      </bottom>
      <diagonal/>
    </border>
    <border>
      <left style="mediumDashed">
        <color rgb="FF000000"/>
      </left>
      <right style="mediumDashed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</borders>
  <cellStyleXfs count="2">
    <xf numFmtId="0" fontId="0" fillId="0" borderId="0"/>
    <xf numFmtId="0" fontId="1" fillId="0" borderId="0"/>
  </cellStyleXfs>
  <cellXfs count="113">
    <xf numFmtId="0" fontId="0" fillId="0" borderId="0" xfId="0"/>
    <xf numFmtId="0" fontId="3" fillId="0" borderId="1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4" fillId="2" borderId="2" xfId="1" applyFont="1" applyFill="1" applyBorder="1" applyAlignment="1">
      <alignment horizontal="center"/>
    </xf>
    <xf numFmtId="0" fontId="4" fillId="0" borderId="2" xfId="1" applyFont="1" applyBorder="1" applyAlignment="1">
      <alignment horizontal="center"/>
    </xf>
    <xf numFmtId="0" fontId="4" fillId="0" borderId="3" xfId="1" applyFont="1" applyBorder="1" applyAlignment="1">
      <alignment horizontal="center"/>
    </xf>
    <xf numFmtId="0" fontId="1" fillId="0" borderId="0" xfId="1" applyFont="1" applyAlignment="1"/>
    <xf numFmtId="164" fontId="6" fillId="0" borderId="4" xfId="1" applyNumberFormat="1" applyFont="1" applyBorder="1" applyAlignment="1">
      <alignment horizontal="left" vertical="center"/>
    </xf>
    <xf numFmtId="164" fontId="6" fillId="0" borderId="0" xfId="1" applyNumberFormat="1" applyFont="1" applyAlignment="1">
      <alignment horizontal="left" vertical="center"/>
    </xf>
    <xf numFmtId="165" fontId="6" fillId="0" borderId="0" xfId="1" applyNumberFormat="1" applyFont="1" applyAlignment="1">
      <alignment horizontal="left" vertical="center"/>
    </xf>
    <xf numFmtId="0" fontId="6" fillId="0" borderId="0" xfId="1" applyFont="1" applyAlignment="1">
      <alignment horizontal="left" vertical="center"/>
    </xf>
    <xf numFmtId="164" fontId="6" fillId="0" borderId="0" xfId="1" applyNumberFormat="1" applyFont="1" applyAlignment="1">
      <alignment horizontal="center" vertical="center"/>
    </xf>
    <xf numFmtId="164" fontId="7" fillId="0" borderId="0" xfId="1" applyNumberFormat="1" applyFont="1" applyAlignment="1">
      <alignment horizontal="center" vertical="center"/>
    </xf>
    <xf numFmtId="164" fontId="7" fillId="0" borderId="5" xfId="1" applyNumberFormat="1" applyFont="1" applyBorder="1" applyAlignment="1">
      <alignment horizontal="center" vertical="center"/>
    </xf>
    <xf numFmtId="49" fontId="8" fillId="0" borderId="6" xfId="1" applyNumberFormat="1" applyFont="1" applyBorder="1" applyAlignment="1">
      <alignment horizontal="left" vertical="center"/>
    </xf>
    <xf numFmtId="1" fontId="8" fillId="0" borderId="7" xfId="1" applyNumberFormat="1" applyFont="1" applyBorder="1" applyAlignment="1">
      <alignment horizontal="center" vertical="center"/>
    </xf>
    <xf numFmtId="1" fontId="8" fillId="0" borderId="8" xfId="1" applyNumberFormat="1" applyFont="1" applyBorder="1" applyAlignment="1">
      <alignment horizontal="center" vertical="center"/>
    </xf>
    <xf numFmtId="49" fontId="8" fillId="0" borderId="9" xfId="1" applyNumberFormat="1" applyFont="1" applyBorder="1" applyAlignment="1">
      <alignment horizontal="left" vertical="center"/>
    </xf>
    <xf numFmtId="1" fontId="8" fillId="0" borderId="0" xfId="1" applyNumberFormat="1" applyFont="1" applyAlignment="1">
      <alignment horizontal="center" vertical="center"/>
    </xf>
    <xf numFmtId="1" fontId="8" fillId="0" borderId="10" xfId="1" applyNumberFormat="1" applyFont="1" applyBorder="1" applyAlignment="1">
      <alignment horizontal="center" vertical="center"/>
    </xf>
    <xf numFmtId="0" fontId="9" fillId="0" borderId="9" xfId="1" applyFont="1" applyBorder="1" applyAlignment="1"/>
    <xf numFmtId="0" fontId="9" fillId="0" borderId="0" xfId="1" applyFont="1" applyAlignment="1">
      <alignment horizontal="center" vertical="center"/>
    </xf>
    <xf numFmtId="0" fontId="10" fillId="3" borderId="0" xfId="1" applyFont="1" applyFill="1" applyAlignment="1">
      <alignment horizontal="center" vertical="center"/>
    </xf>
    <xf numFmtId="0" fontId="9" fillId="0" borderId="10" xfId="1" applyFont="1" applyBorder="1" applyAlignment="1">
      <alignment horizontal="center" vertical="center"/>
    </xf>
    <xf numFmtId="49" fontId="8" fillId="0" borderId="11" xfId="1" applyNumberFormat="1" applyFont="1" applyBorder="1" applyAlignment="1">
      <alignment horizontal="left" vertical="center"/>
    </xf>
    <xf numFmtId="1" fontId="8" fillId="0" borderId="12" xfId="1" applyNumberFormat="1" applyFont="1" applyBorder="1" applyAlignment="1">
      <alignment horizontal="center" vertical="center"/>
    </xf>
    <xf numFmtId="1" fontId="8" fillId="0" borderId="13" xfId="1" applyNumberFormat="1" applyFont="1" applyBorder="1" applyAlignment="1">
      <alignment horizontal="center" vertical="center"/>
    </xf>
    <xf numFmtId="0" fontId="5" fillId="0" borderId="0" xfId="1" applyFont="1" applyAlignment="1"/>
    <xf numFmtId="0" fontId="11" fillId="4" borderId="0" xfId="1" applyFont="1" applyFill="1" applyAlignment="1"/>
    <xf numFmtId="0" fontId="5" fillId="6" borderId="17" xfId="1" applyFont="1" applyFill="1" applyBorder="1" applyAlignment="1"/>
    <xf numFmtId="166" fontId="5" fillId="6" borderId="17" xfId="1" applyNumberFormat="1" applyFont="1" applyFill="1" applyBorder="1"/>
    <xf numFmtId="166" fontId="5" fillId="6" borderId="17" xfId="1" applyNumberFormat="1" applyFont="1" applyFill="1" applyBorder="1" applyAlignment="1"/>
    <xf numFmtId="0" fontId="5" fillId="0" borderId="17" xfId="1" applyFont="1" applyBorder="1" applyAlignment="1"/>
    <xf numFmtId="166" fontId="5" fillId="0" borderId="17" xfId="1" applyNumberFormat="1" applyFont="1" applyBorder="1"/>
    <xf numFmtId="0" fontId="2" fillId="0" borderId="1" xfId="1" applyFont="1" applyBorder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12" fillId="0" borderId="1" xfId="1" applyFont="1" applyBorder="1" applyAlignment="1">
      <alignment vertical="center"/>
    </xf>
    <xf numFmtId="0" fontId="0" fillId="0" borderId="0" xfId="0" applyNumberFormat="1"/>
    <xf numFmtId="0" fontId="7" fillId="0" borderId="0" xfId="1" applyFont="1" applyAlignment="1"/>
    <xf numFmtId="0" fontId="4" fillId="0" borderId="0" xfId="1" applyFont="1" applyFill="1" applyAlignment="1"/>
    <xf numFmtId="0" fontId="13" fillId="0" borderId="1" xfId="1" applyFont="1" applyBorder="1" applyAlignment="1">
      <alignment horizontal="center" vertical="center"/>
    </xf>
    <xf numFmtId="0" fontId="13" fillId="0" borderId="27" xfId="1" applyFont="1" applyBorder="1" applyAlignment="1">
      <alignment horizontal="center" vertical="center"/>
    </xf>
    <xf numFmtId="0" fontId="13" fillId="0" borderId="2" xfId="1" applyFont="1" applyBorder="1" applyAlignment="1">
      <alignment horizontal="center" vertical="center"/>
    </xf>
    <xf numFmtId="0" fontId="14" fillId="0" borderId="21" xfId="1" applyNumberFormat="1" applyFont="1" applyBorder="1" applyAlignment="1">
      <alignment horizontal="center" vertical="center"/>
    </xf>
    <xf numFmtId="0" fontId="14" fillId="0" borderId="28" xfId="1" applyNumberFormat="1" applyFont="1" applyBorder="1" applyAlignment="1">
      <alignment horizontal="center" vertical="center"/>
    </xf>
    <xf numFmtId="0" fontId="14" fillId="0" borderId="22" xfId="1" applyNumberFormat="1" applyFont="1" applyBorder="1" applyAlignment="1">
      <alignment horizontal="center" vertical="center"/>
    </xf>
    <xf numFmtId="0" fontId="14" fillId="0" borderId="23" xfId="1" applyNumberFormat="1" applyFont="1" applyBorder="1" applyAlignment="1">
      <alignment horizontal="center" vertical="center"/>
    </xf>
    <xf numFmtId="0" fontId="14" fillId="0" borderId="29" xfId="1" applyNumberFormat="1" applyFont="1" applyBorder="1" applyAlignment="1">
      <alignment horizontal="center" vertical="center"/>
    </xf>
    <xf numFmtId="0" fontId="14" fillId="0" borderId="24" xfId="1" applyNumberFormat="1" applyFont="1" applyBorder="1" applyAlignment="1">
      <alignment horizontal="center" vertical="center"/>
    </xf>
    <xf numFmtId="0" fontId="14" fillId="0" borderId="25" xfId="1" applyNumberFormat="1" applyFont="1" applyBorder="1" applyAlignment="1">
      <alignment horizontal="center" vertical="center"/>
    </xf>
    <xf numFmtId="0" fontId="14" fillId="0" borderId="30" xfId="1" applyNumberFormat="1" applyFont="1" applyBorder="1" applyAlignment="1">
      <alignment horizontal="center" vertical="center"/>
    </xf>
    <xf numFmtId="0" fontId="14" fillId="0" borderId="26" xfId="1" applyNumberFormat="1" applyFont="1" applyBorder="1" applyAlignment="1">
      <alignment horizontal="center" vertical="center"/>
    </xf>
    <xf numFmtId="0" fontId="5" fillId="0" borderId="0" xfId="1" applyFont="1" applyFill="1" applyAlignment="1"/>
    <xf numFmtId="0" fontId="7" fillId="0" borderId="0" xfId="1" applyFont="1" applyFill="1" applyAlignment="1"/>
    <xf numFmtId="0" fontId="1" fillId="0" borderId="0" xfId="1" applyFont="1" applyFill="1" applyAlignment="1"/>
    <xf numFmtId="0" fontId="11" fillId="0" borderId="0" xfId="1" applyFont="1" applyFill="1" applyAlignment="1"/>
    <xf numFmtId="0" fontId="5" fillId="0" borderId="17" xfId="1" applyFont="1" applyFill="1" applyBorder="1" applyAlignment="1"/>
    <xf numFmtId="166" fontId="5" fillId="0" borderId="17" xfId="1" applyNumberFormat="1" applyFont="1" applyFill="1" applyBorder="1"/>
    <xf numFmtId="167" fontId="7" fillId="0" borderId="0" xfId="1" applyNumberFormat="1" applyFont="1" applyFill="1" applyAlignment="1"/>
    <xf numFmtId="1" fontId="5" fillId="0" borderId="0" xfId="1" applyNumberFormat="1" applyFont="1" applyFill="1" applyAlignment="1"/>
    <xf numFmtId="1" fontId="1" fillId="0" borderId="0" xfId="1" applyNumberFormat="1" applyFont="1" applyFill="1" applyAlignment="1"/>
    <xf numFmtId="0" fontId="12" fillId="0" borderId="4" xfId="1" applyFont="1" applyBorder="1" applyAlignment="1">
      <alignment vertical="center"/>
    </xf>
    <xf numFmtId="0" fontId="13" fillId="0" borderId="4" xfId="1" applyFont="1" applyBorder="1" applyAlignment="1">
      <alignment horizontal="center" vertical="center"/>
    </xf>
    <xf numFmtId="0" fontId="13" fillId="0" borderId="29" xfId="1" applyFont="1" applyBorder="1" applyAlignment="1">
      <alignment horizontal="center" vertical="center"/>
    </xf>
    <xf numFmtId="0" fontId="13" fillId="0" borderId="0" xfId="1" applyFont="1" applyBorder="1" applyAlignment="1">
      <alignment horizontal="center" vertical="center"/>
    </xf>
    <xf numFmtId="167" fontId="4" fillId="0" borderId="0" xfId="1" applyNumberFormat="1" applyFont="1" applyFill="1" applyAlignment="1"/>
    <xf numFmtId="0" fontId="14" fillId="0" borderId="29" xfId="1" applyNumberFormat="1" applyFont="1" applyFill="1" applyBorder="1" applyAlignment="1">
      <alignment horizontal="center" vertical="center"/>
    </xf>
    <xf numFmtId="0" fontId="14" fillId="0" borderId="24" xfId="1" applyNumberFormat="1" applyFont="1" applyFill="1" applyBorder="1" applyAlignment="1">
      <alignment horizontal="center" vertical="center"/>
    </xf>
    <xf numFmtId="0" fontId="14" fillId="0" borderId="23" xfId="1" applyNumberFormat="1" applyFont="1" applyFill="1" applyBorder="1" applyAlignment="1">
      <alignment horizontal="center" vertical="center"/>
    </xf>
    <xf numFmtId="0" fontId="5" fillId="0" borderId="14" xfId="1" applyFont="1" applyFill="1" applyBorder="1" applyAlignment="1"/>
    <xf numFmtId="0" fontId="5" fillId="0" borderId="15" xfId="1" applyFont="1" applyFill="1" applyBorder="1"/>
    <xf numFmtId="0" fontId="5" fillId="0" borderId="16" xfId="1" applyFont="1" applyFill="1" applyBorder="1"/>
    <xf numFmtId="0" fontId="5" fillId="5" borderId="14" xfId="1" applyFont="1" applyFill="1" applyBorder="1" applyAlignment="1"/>
    <xf numFmtId="0" fontId="5" fillId="0" borderId="15" xfId="1" applyFont="1" applyBorder="1"/>
    <xf numFmtId="0" fontId="5" fillId="0" borderId="16" xfId="1" applyFont="1" applyBorder="1"/>
    <xf numFmtId="0" fontId="7" fillId="0" borderId="0" xfId="1" applyFont="1" applyAlignment="1">
      <alignment horizontal="center"/>
    </xf>
    <xf numFmtId="0" fontId="13" fillId="0" borderId="18" xfId="1" applyFont="1" applyBorder="1" applyAlignment="1">
      <alignment horizontal="center" vertical="center"/>
    </xf>
    <xf numFmtId="0" fontId="13" fillId="0" borderId="19" xfId="1" applyFont="1" applyBorder="1" applyAlignment="1">
      <alignment horizontal="center" vertical="center"/>
    </xf>
    <xf numFmtId="0" fontId="13" fillId="0" borderId="20" xfId="1" applyFont="1" applyBorder="1" applyAlignment="1">
      <alignment horizontal="center" vertical="center"/>
    </xf>
    <xf numFmtId="49" fontId="15" fillId="0" borderId="6" xfId="0" applyNumberFormat="1" applyFont="1" applyBorder="1" applyAlignment="1">
      <alignment horizontal="left" vertical="center"/>
    </xf>
    <xf numFmtId="49" fontId="15" fillId="0" borderId="9" xfId="0" applyNumberFormat="1" applyFont="1" applyBorder="1" applyAlignment="1">
      <alignment horizontal="left" vertical="center"/>
    </xf>
    <xf numFmtId="0" fontId="16" fillId="0" borderId="9" xfId="0" applyFont="1" applyBorder="1" applyAlignment="1"/>
    <xf numFmtId="49" fontId="15" fillId="0" borderId="11" xfId="0" applyNumberFormat="1" applyFont="1" applyBorder="1" applyAlignment="1">
      <alignment horizontal="left" vertical="center"/>
    </xf>
    <xf numFmtId="1" fontId="15" fillId="0" borderId="7" xfId="0" applyNumberFormat="1" applyFont="1" applyBorder="1" applyAlignment="1">
      <alignment horizontal="center" vertical="center"/>
    </xf>
    <xf numFmtId="1" fontId="15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" fontId="15" fillId="0" borderId="12" xfId="0" applyNumberFormat="1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8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/>
    </xf>
    <xf numFmtId="164" fontId="20" fillId="0" borderId="4" xfId="0" applyNumberFormat="1" applyFont="1" applyBorder="1" applyAlignment="1">
      <alignment horizontal="left" vertical="center"/>
    </xf>
    <xf numFmtId="164" fontId="20" fillId="0" borderId="0" xfId="0" applyNumberFormat="1" applyFont="1" applyAlignment="1">
      <alignment horizontal="left" vertical="center"/>
    </xf>
    <xf numFmtId="168" fontId="20" fillId="0" borderId="0" xfId="0" applyNumberFormat="1" applyFont="1" applyAlignment="1">
      <alignment horizontal="left" vertical="center"/>
    </xf>
    <xf numFmtId="164" fontId="20" fillId="0" borderId="0" xfId="0" applyNumberFormat="1" applyFont="1" applyAlignment="1">
      <alignment horizontal="center" vertical="center"/>
    </xf>
    <xf numFmtId="0" fontId="14" fillId="0" borderId="31" xfId="1" applyNumberFormat="1" applyFont="1" applyBorder="1" applyAlignment="1">
      <alignment horizontal="center" vertical="center"/>
    </xf>
    <xf numFmtId="0" fontId="14" fillId="0" borderId="32" xfId="1" applyNumberFormat="1" applyFont="1" applyBorder="1" applyAlignment="1">
      <alignment horizontal="center" vertical="center"/>
    </xf>
    <xf numFmtId="0" fontId="14" fillId="0" borderId="33" xfId="1" applyNumberFormat="1" applyFont="1" applyBorder="1" applyAlignment="1">
      <alignment horizontal="center" vertical="center"/>
    </xf>
    <xf numFmtId="0" fontId="14" fillId="0" borderId="34" xfId="1" applyNumberFormat="1" applyFont="1" applyBorder="1" applyAlignment="1">
      <alignment horizontal="center" vertical="center"/>
    </xf>
    <xf numFmtId="0" fontId="14" fillId="0" borderId="35" xfId="1" applyNumberFormat="1" applyFont="1" applyBorder="1" applyAlignment="1">
      <alignment horizontal="center" vertical="center"/>
    </xf>
    <xf numFmtId="1" fontId="4" fillId="0" borderId="0" xfId="1" applyNumberFormat="1" applyFont="1" applyFill="1" applyAlignment="1"/>
    <xf numFmtId="0" fontId="5" fillId="0" borderId="0" xfId="0" applyFont="1" applyAlignment="1"/>
    <xf numFmtId="1" fontId="5" fillId="0" borderId="0" xfId="1" applyNumberFormat="1" applyFont="1" applyFill="1" applyBorder="1" applyAlignment="1"/>
    <xf numFmtId="1" fontId="1" fillId="0" borderId="0" xfId="1" applyNumberFormat="1" applyFont="1" applyFill="1" applyBorder="1" applyAlignment="1"/>
    <xf numFmtId="0" fontId="1" fillId="0" borderId="0" xfId="1" applyFont="1" applyFill="1" applyBorder="1" applyAlignment="1"/>
    <xf numFmtId="0" fontId="5" fillId="0" borderId="0" xfId="1" applyFont="1" applyFill="1" applyBorder="1" applyAlignment="1"/>
    <xf numFmtId="0" fontId="5" fillId="0" borderId="0" xfId="0" applyFont="1" applyBorder="1" applyAlignment="1"/>
    <xf numFmtId="0" fontId="5" fillId="0" borderId="0" xfId="1" applyFont="1" applyFill="1" applyBorder="1" applyAlignment="1"/>
    <xf numFmtId="0" fontId="5" fillId="0" borderId="0" xfId="1" applyFont="1" applyFill="1" applyBorder="1"/>
    <xf numFmtId="166" fontId="5" fillId="0" borderId="0" xfId="1" applyNumberFormat="1" applyFont="1" applyFill="1" applyBorder="1"/>
    <xf numFmtId="1" fontId="4" fillId="0" borderId="0" xfId="1" applyNumberFormat="1" applyFont="1" applyFill="1" applyAlignment="1">
      <alignment horizontal="right"/>
    </xf>
    <xf numFmtId="0" fontId="0" fillId="6" borderId="17" xfId="1" applyFont="1" applyFill="1" applyBorder="1" applyAlignment="1"/>
  </cellXfs>
  <cellStyles count="2">
    <cellStyle name="Standaard" xfId="0" builtinId="0"/>
    <cellStyle name="Standaard 2" xfId="1" xr:uid="{B540AE10-31A3-4B7E-92BF-9191B3DF327B}"/>
  </cellStyles>
  <dxfs count="49"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/>
        <color rgb="FFFF0000"/>
      </font>
      <fill>
        <patternFill patternType="none"/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Dashed">
          <color rgb="FF000000"/>
        </left>
        <right style="mediumDashed">
          <color rgb="FF000000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30" formatCode="@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Dashed">
          <color rgb="FF000000"/>
        </left>
        <right style="mediumDashed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Dashed">
          <color rgb="FF000000"/>
        </left>
        <right style="mediumDashed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Dashed">
          <color rgb="FF000000"/>
        </left>
        <right style="mediumDashed">
          <color rgb="FF00000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0.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0.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0.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ill>
        <patternFill patternType="solid">
          <fgColor rgb="FF9FC5E8"/>
          <bgColor rgb="FF9FC5E8"/>
        </patternFill>
      </fill>
    </dxf>
    <dxf>
      <fill>
        <patternFill patternType="solid">
          <fgColor rgb="FFFFFFFF"/>
          <bgColor rgb="FFFFFFFF"/>
        </patternFill>
      </fill>
    </dxf>
  </dxfs>
  <tableStyles count="1" defaultTableStyle="TableStyleMedium2" defaultPivotStyle="PivotStyleLight16">
    <tableStyle name="TR-style" pivot="0" count="2" xr9:uid="{E44B5451-EFBF-486C-B585-B001F91581A3}">
      <tableStyleElement type="firstRowStripe" dxfId="48"/>
      <tableStyleElement type="secondRowStripe" dxfId="47"/>
    </tableStyle>
  </tableStyles>
  <colors>
    <mruColors>
      <color rgb="FF960000"/>
      <color rgb="FF1DEB6B"/>
      <color rgb="FFE64322"/>
      <color rgb="FFE91E09"/>
      <color rgb="FFFF0000"/>
      <color rgb="FFFF6600"/>
      <color rgb="FF33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pivotCacheDefinition" Target="pivotCache/pivotCacheDefinition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pivotCacheDefinition" Target="pivotCache/pivotCacheDefinition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pivotCacheDefinition" Target="pivotCache/pivotCacheDefinition2.xml"/><Relationship Id="rId58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1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Seizoenshelft.xlsx]Overzicht 1ste Seizoenshelft!Draaitabel3</c:name>
    <c:fmtId val="0"/>
  </c:pivotSource>
  <c:chart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5317776"/>
        <c:axId val="975315152"/>
      </c:bar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>
      <c:oddHeader>&amp;C&amp;"-,Vet"&amp;36&amp;A</c:oddHeader>
    </c:headerFooter>
    <c:pageMargins b="0.74803149606299213" l="0.23622047244094491" r="0.23622047244094491" t="0.74803149606299213" header="0.31496062992125984" footer="0.31496062992125984"/>
    <c:pageSetup paperSize="8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Seizoenshelft.xlsx]November!Draaitabel3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 sz="2000">
                <a:solidFill>
                  <a:sysClr val="windowText" lastClr="000000"/>
                </a:solidFill>
              </a:rPr>
              <a:t>NOVEMBER (8</a:t>
            </a:r>
            <a:r>
              <a:rPr lang="nl-BE" sz="2000" baseline="0">
                <a:solidFill>
                  <a:sysClr val="windowText" lastClr="000000"/>
                </a:solidFill>
              </a:rPr>
              <a:t> trainingen in totaal)</a:t>
            </a:r>
            <a:endParaRPr lang="nl-BE" sz="200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4.5304988586720406E-2"/>
          <c:y val="2.3860002049046963E-2"/>
        </c:manualLayout>
      </c:layout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solidFill>
              <a:schemeClr val="accent6">
                <a:lumMod val="50000"/>
              </a:schemeClr>
            </a:solidFill>
          </a:ln>
          <a:effectLst/>
        </c:spPr>
      </c:pivotFmt>
    </c:pivotFmts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5317776"/>
        <c:axId val="975315152"/>
      </c:bar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in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nl-BE"/>
    </a:p>
  </c:txPr>
  <c:printSettings>
    <c:headerFooter>
      <c:oddHeader>&amp;C&amp;"-,Vet"&amp;36Aanwezigheden tijden de maand
&amp;A</c:oddHeader>
    </c:headerFooter>
    <c:pageMargins b="0.75" l="0.25" r="0.25" t="0.75" header="0.3" footer="0.3"/>
    <c:pageSetup paperSize="9" orientation="landscape"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Seizoenshelft.xlsx]T_Brent!Draaitabel3</c:name>
    <c:fmtId val="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Seizoenshelft.xlsx]T_Brent!Draaitabel3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Seizoenshelft.xlsx]T_Brent!Draaitabel3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Seizoenshelft.xlsx]T_Emano!Draaitabel3</c:name>
    <c:fmtId val="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Seizoenshelft.xlsx]T_Gilles B!Draaitabel3</c:name>
    <c:fmtId val="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Seizoenshelft.xlsx]T_Gilles L!Draaitabel3</c:name>
    <c:fmtId val="1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Seizoenshelft.xlsx]T_Leon!Draaitabel3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Seizoenshelft.xlsx]T_Louis!Draaitabel3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Seizoenshelft.xlsx]T_Lowie!Draaitabel3</c:name>
    <c:fmtId val="1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Seizoenshelft.xlsx]Overzicht 1ste SH zndr VB!Draaitabel3</c:name>
    <c:fmtId val="1"/>
  </c:pivotSource>
  <c:chart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5317776"/>
        <c:axId val="975315152"/>
      </c:bar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>
      <c:oddHeader>&amp;C&amp;"-,Vet"&amp;36&amp;A</c:oddHeader>
    </c:headerFooter>
    <c:pageMargins b="0.74803149606299213" l="0.23622047244094491" r="0.23622047244094491" t="0.74803149606299213" header="0.31496062992125984" footer="0.31496062992125984"/>
    <c:pageSetup paperSize="8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Seizoenshelft.xlsx]T_Marius!Draaitabel3</c:name>
    <c:fmtId val="1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Seizoenshelft.xlsx]T_Osman!Draaitabel3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Seizoenshelft.xlsx]T_Ramon!Draaitabel3</c:name>
    <c:fmtId val="16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Seizoenshelft.xlsx]T_Rune!Draaitabel3</c:name>
    <c:fmtId val="17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Seizoenshelft.xlsx]T_Seppe!Draaitabel3</c:name>
    <c:fmtId val="18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Seizoenshelft.xlsx]T_Sven!Draaitabel3</c:name>
    <c:fmtId val="19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7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8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Seizoenshelft.xlsx]T_Tomas!Draaitabel3</c:name>
    <c:fmtId val="2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9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Seizoenshelft.xlsx]T_Ugo!Draaitabel3</c:name>
    <c:fmtId val="2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9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9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9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9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9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9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0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Seizoenshelft.xlsx]T_Wolf!Draaitabel3</c:name>
    <c:fmtId val="2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9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9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9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9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9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9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0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0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0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0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0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0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1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1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Seizoenshelft.xlsx]T_Yaro!Draaitabel3</c:name>
    <c:fmtId val="2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AANWEZIGHEID</a:t>
            </a:r>
            <a:r>
              <a:rPr lang="nl-BE" baseline="0"/>
              <a:t> TRAININGEN 1ste HELFT SEIZOEN 2018-2019</a:t>
            </a:r>
            <a:endParaRPr lang="nl-B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3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3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3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4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5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5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5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6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6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6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7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7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7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8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8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8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9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9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9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0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0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0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1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1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1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2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2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2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3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3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3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4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4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4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5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5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5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6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6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6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7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7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7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8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8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8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9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9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9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9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19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19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19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0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0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0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0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07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0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0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1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1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1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1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1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1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1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2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2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</c:pivotFmt>
      <c:pivotFmt>
        <c:idx val="22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</c:pivotFmt>
      <c:pivotFmt>
        <c:idx val="22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</c:pivotFmt>
      <c:pivotFmt>
        <c:idx val="22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  <a:sp3d>
            <a:contourClr>
              <a:schemeClr val="accent6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  <a:sp3d>
            <a:contourClr>
              <a:schemeClr val="accent4">
                <a:lumMod val="50000"/>
              </a:schemeClr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  <a:sp3d>
            <a:contourClr>
              <a:srgbClr val="FF0000"/>
            </a:contourClr>
          </a:sp3d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75317776"/>
        <c:axId val="975315152"/>
        <c:axId val="0"/>
      </c:bar3D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ln>
                  <a:noFill/>
                </a:ln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BE"/>
                  <a:t>TRAININGEN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Seizoenshelft.xlsx]Trend aanwezigheden trainingen!Draaitabel4</c:name>
    <c:fmtId val="0"/>
  </c:pivotSource>
  <c:chart>
    <c:autoTitleDeleted val="0"/>
    <c:pivotFmts>
      <c:pivotFmt>
        <c:idx val="0"/>
      </c:pivotFmt>
      <c:pivotFmt>
        <c:idx val="1"/>
        <c:spPr>
          <a:pattFill prst="narHorz">
            <a:fgClr>
              <a:schemeClr val="accent6"/>
            </a:fgClr>
            <a:bgClr>
              <a:schemeClr val="bg1"/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</c:pivotFmt>
      <c:pivotFmt>
        <c:idx val="2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</c:pivotFmt>
      <c:pivotFmt>
        <c:idx val="3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tx1"/>
            </a:solidFill>
          </a:ln>
          <a:effectLst>
            <a:innerShdw blurRad="114300">
              <a:schemeClr val="accent1"/>
            </a:innerShdw>
          </a:effectLst>
        </c:spPr>
        <c:marker>
          <c:symbol val="none"/>
        </c:marker>
      </c:pivotFmt>
      <c:pivotFmt>
        <c:idx val="4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'Trend aanwezigheden trainingen'!$C$1</c:f>
              <c:strCache>
                <c:ptCount val="1"/>
                <c:pt idx="0">
                  <c:v>Gemid #spelers aanwezig op maandag+teambuilding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strRef>
              <c:f>'Trend aanwezigheden trainingen'!$A$2:$A$6</c:f>
              <c:strCache>
                <c:ptCount val="4"/>
                <c:pt idx="0">
                  <c:v>Voorbereiding</c:v>
                </c:pt>
                <c:pt idx="1">
                  <c:v>September</c:v>
                </c:pt>
                <c:pt idx="2">
                  <c:v>Oktober</c:v>
                </c:pt>
                <c:pt idx="3">
                  <c:v>November</c:v>
                </c:pt>
              </c:strCache>
            </c:strRef>
          </c:cat>
          <c:val>
            <c:numRef>
              <c:f>'Trend aanwezigheden trainingen'!$C$2:$C$6</c:f>
              <c:numCache>
                <c:formatCode>General</c:formatCode>
                <c:ptCount val="4"/>
                <c:pt idx="0">
                  <c:v>9.25</c:v>
                </c:pt>
                <c:pt idx="1">
                  <c:v>12.5</c:v>
                </c:pt>
                <c:pt idx="2">
                  <c:v>10</c:v>
                </c:pt>
                <c:pt idx="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047-4E3A-B77B-B6C4A9CE336B}"/>
            </c:ext>
          </c:extLst>
        </c:ser>
        <c:ser>
          <c:idx val="2"/>
          <c:order val="2"/>
          <c:tx>
            <c:strRef>
              <c:f>'Trend aanwezigheden trainingen'!$D$1</c:f>
              <c:strCache>
                <c:ptCount val="1"/>
                <c:pt idx="0">
                  <c:v>Gemid #spelers aanwezig op woensdag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strRef>
              <c:f>'Trend aanwezigheden trainingen'!$A$2:$A$6</c:f>
              <c:strCache>
                <c:ptCount val="4"/>
                <c:pt idx="0">
                  <c:v>Voorbereiding</c:v>
                </c:pt>
                <c:pt idx="1">
                  <c:v>September</c:v>
                </c:pt>
                <c:pt idx="2">
                  <c:v>Oktober</c:v>
                </c:pt>
                <c:pt idx="3">
                  <c:v>November</c:v>
                </c:pt>
              </c:strCache>
            </c:strRef>
          </c:cat>
          <c:val>
            <c:numRef>
              <c:f>'Trend aanwezigheden trainingen'!$D$2:$D$6</c:f>
              <c:numCache>
                <c:formatCode>General</c:formatCode>
                <c:ptCount val="4"/>
                <c:pt idx="0">
                  <c:v>8.4</c:v>
                </c:pt>
                <c:pt idx="1">
                  <c:v>16.25</c:v>
                </c:pt>
                <c:pt idx="2">
                  <c:v>14.25</c:v>
                </c:pt>
                <c:pt idx="3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047-4E3A-B77B-B6C4A9CE336B}"/>
            </c:ext>
          </c:extLst>
        </c:ser>
        <c:ser>
          <c:idx val="3"/>
          <c:order val="3"/>
          <c:tx>
            <c:strRef>
              <c:f>'Trend aanwezigheden trainingen'!$E$1</c:f>
              <c:strCache>
                <c:ptCount val="1"/>
                <c:pt idx="0">
                  <c:v>Gemid # spelers aanwezig op vrijdag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'Trend aanwezigheden trainingen'!$A$2:$A$6</c:f>
              <c:strCache>
                <c:ptCount val="4"/>
                <c:pt idx="0">
                  <c:v>Voorbereiding</c:v>
                </c:pt>
                <c:pt idx="1">
                  <c:v>September</c:v>
                </c:pt>
                <c:pt idx="2">
                  <c:v>Oktober</c:v>
                </c:pt>
                <c:pt idx="3">
                  <c:v>November</c:v>
                </c:pt>
              </c:strCache>
            </c:strRef>
          </c:cat>
          <c:val>
            <c:numRef>
              <c:f>'Trend aanwezigheden trainingen'!$E$2:$E$6</c:f>
              <c:numCache>
                <c:formatCode>General</c:formatCode>
                <c:ptCount val="4"/>
                <c:pt idx="0">
                  <c:v>6.2</c:v>
                </c:pt>
                <c:pt idx="1">
                  <c:v>13.5</c:v>
                </c:pt>
                <c:pt idx="2">
                  <c:v>9</c:v>
                </c:pt>
                <c:pt idx="3">
                  <c:v>11.25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047-4E3A-B77B-B6C4A9CE33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axId val="728688048"/>
        <c:axId val="728689360"/>
      </c:barChart>
      <c:lineChart>
        <c:grouping val="standard"/>
        <c:varyColors val="0"/>
        <c:ser>
          <c:idx val="0"/>
          <c:order val="0"/>
          <c:tx>
            <c:strRef>
              <c:f>'Trend aanwezigheden trainingen'!$B$1</c:f>
              <c:strCache>
                <c:ptCount val="1"/>
                <c:pt idx="0">
                  <c:v>Gemid # spelers aanwezig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'Trend aanwezigheden trainingen'!$A$2:$A$6</c:f>
              <c:strCache>
                <c:ptCount val="4"/>
                <c:pt idx="0">
                  <c:v>Voorbereiding</c:v>
                </c:pt>
                <c:pt idx="1">
                  <c:v>September</c:v>
                </c:pt>
                <c:pt idx="2">
                  <c:v>Oktober</c:v>
                </c:pt>
                <c:pt idx="3">
                  <c:v>November</c:v>
                </c:pt>
              </c:strCache>
            </c:strRef>
          </c:cat>
          <c:val>
            <c:numRef>
              <c:f>'Trend aanwezigheden trainingen'!$B$2:$B$6</c:f>
              <c:numCache>
                <c:formatCode>General</c:formatCode>
                <c:ptCount val="4"/>
                <c:pt idx="0">
                  <c:v>8</c:v>
                </c:pt>
                <c:pt idx="1">
                  <c:v>14.4</c:v>
                </c:pt>
                <c:pt idx="2">
                  <c:v>11.4</c:v>
                </c:pt>
                <c:pt idx="3">
                  <c:v>10.75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47-4E3A-B77B-B6C4A9CE33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8688048"/>
        <c:axId val="728689360"/>
      </c:lineChart>
      <c:catAx>
        <c:axId val="72868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728689360"/>
        <c:crosses val="autoZero"/>
        <c:auto val="1"/>
        <c:lblAlgn val="ctr"/>
        <c:lblOffset val="100"/>
        <c:noMultiLvlLbl val="0"/>
      </c:catAx>
      <c:valAx>
        <c:axId val="728689360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728688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>
      <c:oddHeader>&amp;C&amp;"-,Vet"&amp;36&amp;A</c:oddHeader>
    </c:headerFooter>
    <c:pageMargins b="0.74803149606299213" l="0.70866141732283472" r="0.70866141732283472" t="0.74803149606299213" header="0.31496062992125984" footer="0.31496062992125984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Seizoenshelft.xlsx]Trend aanw. training zndr VB!Draaitabel4</c:name>
    <c:fmtId val="1"/>
  </c:pivotSource>
  <c:chart>
    <c:autoTitleDeleted val="0"/>
    <c:pivotFmts>
      <c:pivotFmt>
        <c:idx val="0"/>
      </c:pivotFmt>
      <c:pivotFmt>
        <c:idx val="1"/>
        <c:spPr>
          <a:pattFill prst="narHorz">
            <a:fgClr>
              <a:schemeClr val="accent6"/>
            </a:fgClr>
            <a:bgClr>
              <a:schemeClr val="bg1"/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</c:pivotFmt>
      <c:pivotFmt>
        <c:idx val="2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</c:pivotFmt>
      <c:pivotFmt>
        <c:idx val="3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solidFill>
              <a:schemeClr val="tx1"/>
            </a:solidFill>
          </a:ln>
          <a:effectLst>
            <a:innerShdw blurRad="114300">
              <a:schemeClr val="accent1"/>
            </a:innerShdw>
          </a:effectLst>
        </c:spPr>
        <c:marker>
          <c:symbol val="none"/>
        </c:marker>
      </c:pivotFmt>
      <c:pivotFmt>
        <c:idx val="4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</c:pivotFmt>
      <c:pivotFmt>
        <c:idx val="6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</c:pivotFmt>
      <c:pivotFmt>
        <c:idx val="7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</c:pivotFmt>
      <c:pivotFmt>
        <c:idx val="8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pattFill prst="narHorz">
            <a:fgClr>
              <a:schemeClr val="accent1"/>
            </a:fgClr>
            <a:bgClr>
              <a:schemeClr val="accent1">
                <a:lumMod val="20000"/>
                <a:lumOff val="80000"/>
              </a:schemeClr>
            </a:bgClr>
          </a:pattFill>
          <a:ln>
            <a:noFill/>
          </a:ln>
          <a:effectLst>
            <a:innerShdw blurRad="114300">
              <a:schemeClr val="accent1"/>
            </a:innerShdw>
          </a:effectLst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'Trend aanw. training zndr VB'!$C$1</c:f>
              <c:strCache>
                <c:ptCount val="1"/>
                <c:pt idx="0">
                  <c:v>Gemiddeld # spelers aanwezig op maandag+teambuilding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cat>
            <c:strRef>
              <c:f>'Trend aanw. training zndr VB'!$A$2:$A$5</c:f>
              <c:strCache>
                <c:ptCount val="3"/>
                <c:pt idx="0">
                  <c:v>September</c:v>
                </c:pt>
                <c:pt idx="1">
                  <c:v>Oktober</c:v>
                </c:pt>
                <c:pt idx="2">
                  <c:v>November</c:v>
                </c:pt>
              </c:strCache>
            </c:strRef>
          </c:cat>
          <c:val>
            <c:numRef>
              <c:f>'Trend aanw. training zndr VB'!$C$2:$C$5</c:f>
              <c:numCache>
                <c:formatCode>General</c:formatCode>
                <c:ptCount val="3"/>
                <c:pt idx="0">
                  <c:v>12.5</c:v>
                </c:pt>
                <c:pt idx="1">
                  <c:v>10</c:v>
                </c:pt>
                <c:pt idx="2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0-46D4-9D87-E0513518E2AA}"/>
            </c:ext>
          </c:extLst>
        </c:ser>
        <c:ser>
          <c:idx val="2"/>
          <c:order val="2"/>
          <c:tx>
            <c:strRef>
              <c:f>'Trend aanw. training zndr VB'!$D$1</c:f>
              <c:strCache>
                <c:ptCount val="1"/>
                <c:pt idx="0">
                  <c:v>Gemiddeld # spelers aanwezig op woensdag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cat>
            <c:strRef>
              <c:f>'Trend aanw. training zndr VB'!$A$2:$A$5</c:f>
              <c:strCache>
                <c:ptCount val="3"/>
                <c:pt idx="0">
                  <c:v>September</c:v>
                </c:pt>
                <c:pt idx="1">
                  <c:v>Oktober</c:v>
                </c:pt>
                <c:pt idx="2">
                  <c:v>November</c:v>
                </c:pt>
              </c:strCache>
            </c:strRef>
          </c:cat>
          <c:val>
            <c:numRef>
              <c:f>'Trend aanw. training zndr VB'!$D$2:$D$5</c:f>
              <c:numCache>
                <c:formatCode>General</c:formatCode>
                <c:ptCount val="3"/>
                <c:pt idx="0">
                  <c:v>16.25</c:v>
                </c:pt>
                <c:pt idx="1">
                  <c:v>14.25</c:v>
                </c:pt>
                <c:pt idx="2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0-46D4-9D87-E0513518E2AA}"/>
            </c:ext>
          </c:extLst>
        </c:ser>
        <c:ser>
          <c:idx val="3"/>
          <c:order val="3"/>
          <c:tx>
            <c:strRef>
              <c:f>'Trend aanw. training zndr VB'!$E$1</c:f>
              <c:strCache>
                <c:ptCount val="1"/>
                <c:pt idx="0">
                  <c:v>Gemiddeld #spelers aanwezig op vrijdag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'Trend aanw. training zndr VB'!$A$2:$A$5</c:f>
              <c:strCache>
                <c:ptCount val="3"/>
                <c:pt idx="0">
                  <c:v>September</c:v>
                </c:pt>
                <c:pt idx="1">
                  <c:v>Oktober</c:v>
                </c:pt>
                <c:pt idx="2">
                  <c:v>November</c:v>
                </c:pt>
              </c:strCache>
            </c:strRef>
          </c:cat>
          <c:val>
            <c:numRef>
              <c:f>'Trend aanw. training zndr VB'!$E$2:$E$5</c:f>
              <c:numCache>
                <c:formatCode>General</c:formatCode>
                <c:ptCount val="3"/>
                <c:pt idx="0">
                  <c:v>13.5</c:v>
                </c:pt>
                <c:pt idx="1">
                  <c:v>9</c:v>
                </c:pt>
                <c:pt idx="2">
                  <c:v>11.25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10-46D4-9D87-E0513518E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axId val="728688048"/>
        <c:axId val="728689360"/>
      </c:barChart>
      <c:lineChart>
        <c:grouping val="standard"/>
        <c:varyColors val="0"/>
        <c:ser>
          <c:idx val="0"/>
          <c:order val="0"/>
          <c:tx>
            <c:strRef>
              <c:f>'Trend aanw. training zndr VB'!$B$1</c:f>
              <c:strCache>
                <c:ptCount val="1"/>
                <c:pt idx="0">
                  <c:v>Gemiddeld # spelers aanwezig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trendline>
            <c:name>Dalend # aanwezige spelers</c:name>
            <c:spPr>
              <a:ln w="127000" cap="sq" cmpd="sng">
                <a:solidFill>
                  <a:srgbClr val="FF0000">
                    <a:alpha val="35000"/>
                  </a:srgbClr>
                </a:solidFill>
                <a:prstDash val="sysDash"/>
                <a:tailEnd type="arrow" w="lg" len="lg"/>
              </a:ln>
              <a:effectLst/>
            </c:spPr>
            <c:trendlineType val="linear"/>
            <c:intercept val="16"/>
            <c:dispRSqr val="0"/>
            <c:dispEq val="0"/>
          </c:trendline>
          <c:cat>
            <c:strRef>
              <c:f>'Trend aanw. training zndr VB'!$A$2:$A$5</c:f>
              <c:strCache>
                <c:ptCount val="3"/>
                <c:pt idx="0">
                  <c:v>September</c:v>
                </c:pt>
                <c:pt idx="1">
                  <c:v>Oktober</c:v>
                </c:pt>
                <c:pt idx="2">
                  <c:v>November</c:v>
                </c:pt>
              </c:strCache>
            </c:strRef>
          </c:cat>
          <c:val>
            <c:numRef>
              <c:f>'Trend aanw. training zndr VB'!$B$2:$B$5</c:f>
              <c:numCache>
                <c:formatCode>General</c:formatCode>
                <c:ptCount val="3"/>
                <c:pt idx="0">
                  <c:v>14.4</c:v>
                </c:pt>
                <c:pt idx="1">
                  <c:v>11.4</c:v>
                </c:pt>
                <c:pt idx="2">
                  <c:v>10.75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0-46D4-9D87-E0513518E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8688048"/>
        <c:axId val="728689360"/>
      </c:lineChart>
      <c:catAx>
        <c:axId val="7286880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728689360"/>
        <c:crosses val="autoZero"/>
        <c:auto val="1"/>
        <c:lblAlgn val="ctr"/>
        <c:lblOffset val="100"/>
        <c:noMultiLvlLbl val="0"/>
      </c:catAx>
      <c:valAx>
        <c:axId val="728689360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7286880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>
      <c:oddHeader>&amp;C&amp;"-,Vet"&amp;36&amp;A</c:oddHeader>
    </c:headerFooter>
    <c:pageMargins b="0.74803149606299213" l="0.23622047244094491" r="0.23622047244094491" t="0.74803149606299213" header="0.31496062992125984" footer="0.31496062992125984"/>
    <c:pageSetup paperSize="9" orientation="landscape"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TR!$W$33</c:f>
              <c:strCache>
                <c:ptCount val="1"/>
              </c:strCache>
            </c:strRef>
          </c:tx>
          <c:spPr>
            <a:solidFill>
              <a:srgbClr val="3366CC"/>
            </a:solidFill>
          </c:spPr>
          <c:invertIfNegative val="1"/>
          <c:cat>
            <c:strRef>
              <c:f>TR!$U$34:$U$50</c:f>
              <c:strCache>
                <c:ptCount val="17"/>
                <c:pt idx="0">
                  <c:v>Juli week 4</c:v>
                </c:pt>
                <c:pt idx="1">
                  <c:v>Aug week 1 </c:v>
                </c:pt>
                <c:pt idx="2">
                  <c:v>Aug week 2</c:v>
                </c:pt>
                <c:pt idx="3">
                  <c:v>Aug week 3</c:v>
                </c:pt>
                <c:pt idx="4">
                  <c:v>Aug week 4</c:v>
                </c:pt>
                <c:pt idx="5">
                  <c:v>Sept week 1</c:v>
                </c:pt>
                <c:pt idx="6">
                  <c:v>Sept week 2</c:v>
                </c:pt>
                <c:pt idx="7">
                  <c:v>Sept week 3</c:v>
                </c:pt>
                <c:pt idx="8">
                  <c:v>Sept week 4</c:v>
                </c:pt>
                <c:pt idx="9">
                  <c:v>Okt week 1</c:v>
                </c:pt>
                <c:pt idx="10">
                  <c:v>Okt week 2</c:v>
                </c:pt>
                <c:pt idx="11">
                  <c:v>Okt week 3</c:v>
                </c:pt>
                <c:pt idx="12">
                  <c:v>Okt week 4</c:v>
                </c:pt>
                <c:pt idx="13">
                  <c:v>Nov week 1</c:v>
                </c:pt>
                <c:pt idx="14">
                  <c:v>Nov week 2</c:v>
                </c:pt>
                <c:pt idx="15">
                  <c:v>Nov week 3</c:v>
                </c:pt>
                <c:pt idx="16">
                  <c:v>Nov week 4</c:v>
                </c:pt>
              </c:strCache>
            </c:strRef>
          </c:cat>
          <c:val>
            <c:numRef>
              <c:f>TR!$W$34:$W$50</c:f>
              <c:numCache>
                <c:formatCode>##0_ "sp."</c:formatCode>
                <c:ptCount val="17"/>
                <c:pt idx="0">
                  <c:v>7</c:v>
                </c:pt>
                <c:pt idx="1">
                  <c:v>8.5</c:v>
                </c:pt>
                <c:pt idx="2">
                  <c:v>11</c:v>
                </c:pt>
                <c:pt idx="3">
                  <c:v>10.5</c:v>
                </c:pt>
                <c:pt idx="4">
                  <c:v>9.5</c:v>
                </c:pt>
                <c:pt idx="5">
                  <c:v>17.5</c:v>
                </c:pt>
                <c:pt idx="6">
                  <c:v>14</c:v>
                </c:pt>
                <c:pt idx="7">
                  <c:v>16</c:v>
                </c:pt>
                <c:pt idx="8">
                  <c:v>13</c:v>
                </c:pt>
                <c:pt idx="9">
                  <c:v>13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7.5</c:v>
                </c:pt>
                <c:pt idx="14">
                  <c:v>11.5</c:v>
                </c:pt>
                <c:pt idx="15">
                  <c:v>17</c:v>
                </c:pt>
                <c:pt idx="16">
                  <c:v>16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</c14:spPr>
              </c14:invertSolidFillFmt>
            </c:ext>
            <c:ext xmlns:c16="http://schemas.microsoft.com/office/drawing/2014/chart" uri="{C3380CC4-5D6E-409C-BE32-E72D297353CC}">
              <c16:uniqueId val="{00000000-FFC6-47BB-A331-E98B4135E5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91678350"/>
        <c:axId val="1741328942"/>
      </c:barChart>
      <c:catAx>
        <c:axId val="59167835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/>
                </a:pPr>
                <a:r>
                  <a:rPr lang="nl-BE"/>
                  <a:t>Gemiddeld aantal aanwezigen per training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txPr>
          <a:bodyPr/>
          <a:lstStyle/>
          <a:p>
            <a:pPr lvl="0">
              <a:defRPr b="0"/>
            </a:pPr>
            <a:endParaRPr lang="nl-BE"/>
          </a:p>
        </c:txPr>
        <c:crossAx val="1741328942"/>
        <c:crosses val="autoZero"/>
        <c:auto val="1"/>
        <c:lblAlgn val="ctr"/>
        <c:lblOffset val="100"/>
        <c:noMultiLvlLbl val="1"/>
      </c:catAx>
      <c:valAx>
        <c:axId val="1741328942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##0_ &quot;sp.&quot;" sourceLinked="1"/>
        <c:majorTickMark val="cross"/>
        <c:minorTickMark val="cross"/>
        <c:tickLblPos val="nextTo"/>
        <c:spPr>
          <a:ln w="47625">
            <a:noFill/>
          </a:ln>
        </c:spPr>
        <c:txPr>
          <a:bodyPr/>
          <a:lstStyle/>
          <a:p>
            <a:pPr lvl="0">
              <a:defRPr b="0"/>
            </a:pPr>
            <a:endParaRPr lang="nl-BE"/>
          </a:p>
        </c:txPr>
        <c:crossAx val="59167835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Seizoenshelft.xlsx]Januari!Draaitabel3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 sz="2000">
                <a:solidFill>
                  <a:sysClr val="windowText" lastClr="000000"/>
                </a:solidFill>
              </a:rPr>
              <a:t>JANUARI (15</a:t>
            </a:r>
            <a:r>
              <a:rPr lang="nl-BE" sz="2000" baseline="0">
                <a:solidFill>
                  <a:sysClr val="windowText" lastClr="000000"/>
                </a:solidFill>
              </a:rPr>
              <a:t> trainingen in totaal)</a:t>
            </a:r>
            <a:endParaRPr lang="nl-BE" sz="200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576628067088486"/>
          <c:y val="1.4337365540585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solidFill>
              <a:schemeClr val="accent6">
                <a:lumMod val="50000"/>
              </a:schemeClr>
            </a:solidFill>
          </a:ln>
          <a:effectLst/>
        </c:spPr>
      </c:pivotFmt>
      <c:pivotFmt>
        <c:idx val="19"/>
        <c:spPr>
          <a:solidFill>
            <a:srgbClr val="1DEB6B"/>
          </a:solidFill>
          <a:ln>
            <a:solidFill>
              <a:srgbClr val="00B05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rgbClr val="E91E09"/>
          </a:solidFill>
          <a:ln>
            <a:solidFill>
              <a:srgbClr val="96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rgbClr val="FFC000"/>
          </a:solidFill>
          <a:ln>
            <a:solidFill>
              <a:srgbClr val="E64322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Januari!$B$1</c:f>
              <c:strCache>
                <c:ptCount val="1"/>
                <c:pt idx="0">
                  <c:v>Som van Maand Januari - Aanwezig</c:v>
                </c:pt>
              </c:strCache>
            </c:strRef>
          </c:tx>
          <c:spPr>
            <a:solidFill>
              <a:srgbClr val="1DEB6B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strRef>
              <c:f>Januari!$A$2:$A$20</c:f>
              <c:strCache>
                <c:ptCount val="18"/>
                <c:pt idx="0">
                  <c:v>Arnault Van Caelenberg</c:v>
                </c:pt>
                <c:pt idx="1">
                  <c:v>Brent van den Bulcke</c:v>
                </c:pt>
                <c:pt idx="2">
                  <c:v>Emano De Bruycker</c:v>
                </c:pt>
                <c:pt idx="3">
                  <c:v>Gilles Lasnier</c:v>
                </c:pt>
                <c:pt idx="4">
                  <c:v>Leon Cottenie</c:v>
                </c:pt>
                <c:pt idx="5">
                  <c:v>Louis Van Caelenberg</c:v>
                </c:pt>
                <c:pt idx="6">
                  <c:v>Lowie Polfliet</c:v>
                </c:pt>
                <c:pt idx="7">
                  <c:v>Luka Beert</c:v>
                </c:pt>
                <c:pt idx="8">
                  <c:v>Marius Boonen</c:v>
                </c:pt>
                <c:pt idx="9">
                  <c:v>Osman Omarzad</c:v>
                </c:pt>
                <c:pt idx="10">
                  <c:v>Ramon Jossa</c:v>
                </c:pt>
                <c:pt idx="11">
                  <c:v>Rune Oosterlinck</c:v>
                </c:pt>
                <c:pt idx="12">
                  <c:v>Seppe De Smet</c:v>
                </c:pt>
                <c:pt idx="13">
                  <c:v>Sven Menschaert</c:v>
                </c:pt>
                <c:pt idx="14">
                  <c:v>Ugo Boonen</c:v>
                </c:pt>
                <c:pt idx="15">
                  <c:v>Wolf De Witte</c:v>
                </c:pt>
                <c:pt idx="16">
                  <c:v>Yaro Clerick</c:v>
                </c:pt>
                <c:pt idx="17">
                  <c:v>TOTAAL</c:v>
                </c:pt>
              </c:strCache>
            </c:strRef>
          </c:cat>
          <c:val>
            <c:numRef>
              <c:f>Januari!$B$2:$B$20</c:f>
              <c:numCache>
                <c:formatCode>General</c:formatCode>
                <c:ptCount val="18"/>
                <c:pt idx="0">
                  <c:v>9</c:v>
                </c:pt>
                <c:pt idx="1">
                  <c:v>8</c:v>
                </c:pt>
                <c:pt idx="2">
                  <c:v>9</c:v>
                </c:pt>
                <c:pt idx="3">
                  <c:v>6</c:v>
                </c:pt>
                <c:pt idx="4">
                  <c:v>8</c:v>
                </c:pt>
                <c:pt idx="5">
                  <c:v>6</c:v>
                </c:pt>
                <c:pt idx="6">
                  <c:v>5</c:v>
                </c:pt>
                <c:pt idx="7">
                  <c:v>6</c:v>
                </c:pt>
                <c:pt idx="8">
                  <c:v>7</c:v>
                </c:pt>
                <c:pt idx="9">
                  <c:v>4</c:v>
                </c:pt>
                <c:pt idx="10">
                  <c:v>7</c:v>
                </c:pt>
                <c:pt idx="11">
                  <c:v>6</c:v>
                </c:pt>
                <c:pt idx="12">
                  <c:v>5</c:v>
                </c:pt>
                <c:pt idx="13">
                  <c:v>6</c:v>
                </c:pt>
                <c:pt idx="14">
                  <c:v>8</c:v>
                </c:pt>
                <c:pt idx="15">
                  <c:v>8</c:v>
                </c:pt>
                <c:pt idx="16">
                  <c:v>3</c:v>
                </c:pt>
                <c:pt idx="17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BD-4ADA-AEAD-66A3283C41E3}"/>
            </c:ext>
          </c:extLst>
        </c:ser>
        <c:ser>
          <c:idx val="1"/>
          <c:order val="1"/>
          <c:tx>
            <c:strRef>
              <c:f>Januari!$C$1</c:f>
              <c:strCache>
                <c:ptCount val="1"/>
                <c:pt idx="0">
                  <c:v>Som van Maand Januari - Niet aanwezig</c:v>
                </c:pt>
              </c:strCache>
            </c:strRef>
          </c:tx>
          <c:spPr>
            <a:solidFill>
              <a:srgbClr val="E91E09"/>
            </a:solidFill>
            <a:ln>
              <a:solidFill>
                <a:srgbClr val="960000"/>
              </a:solidFill>
            </a:ln>
            <a:effectLst/>
          </c:spPr>
          <c:invertIfNegative val="0"/>
          <c:cat>
            <c:strRef>
              <c:f>Januari!$A$2:$A$20</c:f>
              <c:strCache>
                <c:ptCount val="18"/>
                <c:pt idx="0">
                  <c:v>Arnault Van Caelenberg</c:v>
                </c:pt>
                <c:pt idx="1">
                  <c:v>Brent van den Bulcke</c:v>
                </c:pt>
                <c:pt idx="2">
                  <c:v>Emano De Bruycker</c:v>
                </c:pt>
                <c:pt idx="3">
                  <c:v>Gilles Lasnier</c:v>
                </c:pt>
                <c:pt idx="4">
                  <c:v>Leon Cottenie</c:v>
                </c:pt>
                <c:pt idx="5">
                  <c:v>Louis Van Caelenberg</c:v>
                </c:pt>
                <c:pt idx="6">
                  <c:v>Lowie Polfliet</c:v>
                </c:pt>
                <c:pt idx="7">
                  <c:v>Luka Beert</c:v>
                </c:pt>
                <c:pt idx="8">
                  <c:v>Marius Boonen</c:v>
                </c:pt>
                <c:pt idx="9">
                  <c:v>Osman Omarzad</c:v>
                </c:pt>
                <c:pt idx="10">
                  <c:v>Ramon Jossa</c:v>
                </c:pt>
                <c:pt idx="11">
                  <c:v>Rune Oosterlinck</c:v>
                </c:pt>
                <c:pt idx="12">
                  <c:v>Seppe De Smet</c:v>
                </c:pt>
                <c:pt idx="13">
                  <c:v>Sven Menschaert</c:v>
                </c:pt>
                <c:pt idx="14">
                  <c:v>Ugo Boonen</c:v>
                </c:pt>
                <c:pt idx="15">
                  <c:v>Wolf De Witte</c:v>
                </c:pt>
                <c:pt idx="16">
                  <c:v>Yaro Clerick</c:v>
                </c:pt>
                <c:pt idx="17">
                  <c:v>TOTAAL</c:v>
                </c:pt>
              </c:strCache>
            </c:strRef>
          </c:cat>
          <c:val>
            <c:numRef>
              <c:f>Januari!$C$2:$C$20</c:f>
              <c:numCache>
                <c:formatCode>General</c:formatCode>
                <c:ptCount val="18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6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BD-4ADA-AEAD-66A3283C41E3}"/>
            </c:ext>
          </c:extLst>
        </c:ser>
        <c:ser>
          <c:idx val="2"/>
          <c:order val="2"/>
          <c:tx>
            <c:strRef>
              <c:f>Januari!$D$1</c:f>
              <c:strCache>
                <c:ptCount val="1"/>
                <c:pt idx="0">
                  <c:v>Som van Maand Januari - Zonder/te laat verwittigen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E64322"/>
              </a:solidFill>
            </a:ln>
            <a:effectLst/>
          </c:spPr>
          <c:invertIfNegative val="0"/>
          <c:cat>
            <c:strRef>
              <c:f>Januari!$A$2:$A$20</c:f>
              <c:strCache>
                <c:ptCount val="18"/>
                <c:pt idx="0">
                  <c:v>Arnault Van Caelenberg</c:v>
                </c:pt>
                <c:pt idx="1">
                  <c:v>Brent van den Bulcke</c:v>
                </c:pt>
                <c:pt idx="2">
                  <c:v>Emano De Bruycker</c:v>
                </c:pt>
                <c:pt idx="3">
                  <c:v>Gilles Lasnier</c:v>
                </c:pt>
                <c:pt idx="4">
                  <c:v>Leon Cottenie</c:v>
                </c:pt>
                <c:pt idx="5">
                  <c:v>Louis Van Caelenberg</c:v>
                </c:pt>
                <c:pt idx="6">
                  <c:v>Lowie Polfliet</c:v>
                </c:pt>
                <c:pt idx="7">
                  <c:v>Luka Beert</c:v>
                </c:pt>
                <c:pt idx="8">
                  <c:v>Marius Boonen</c:v>
                </c:pt>
                <c:pt idx="9">
                  <c:v>Osman Omarzad</c:v>
                </c:pt>
                <c:pt idx="10">
                  <c:v>Ramon Jossa</c:v>
                </c:pt>
                <c:pt idx="11">
                  <c:v>Rune Oosterlinck</c:v>
                </c:pt>
                <c:pt idx="12">
                  <c:v>Seppe De Smet</c:v>
                </c:pt>
                <c:pt idx="13">
                  <c:v>Sven Menschaert</c:v>
                </c:pt>
                <c:pt idx="14">
                  <c:v>Ugo Boonen</c:v>
                </c:pt>
                <c:pt idx="15">
                  <c:v>Wolf De Witte</c:v>
                </c:pt>
                <c:pt idx="16">
                  <c:v>Yaro Clerick</c:v>
                </c:pt>
                <c:pt idx="17">
                  <c:v>TOTAAL</c:v>
                </c:pt>
              </c:strCache>
            </c:strRef>
          </c:cat>
          <c:val>
            <c:numRef>
              <c:f>Januari!$D$2:$D$20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3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BD-4ADA-AEAD-66A3283C41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5317776"/>
        <c:axId val="975315152"/>
      </c:bar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in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>
      <c:oddHeader>&amp;C&amp;"-,Vet"&amp;36Aanwezigheden tijdens
&amp;A</c:oddHeader>
    </c:headerFooter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Seizoenshelft.xlsx]Februari!Draaitabel3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 sz="2000">
                <a:solidFill>
                  <a:sysClr val="windowText" lastClr="000000"/>
                </a:solidFill>
              </a:rPr>
              <a:t>JANUARI (15</a:t>
            </a:r>
            <a:r>
              <a:rPr lang="nl-BE" sz="2000" baseline="0">
                <a:solidFill>
                  <a:sysClr val="windowText" lastClr="000000"/>
                </a:solidFill>
              </a:rPr>
              <a:t> trainingen in totaal)</a:t>
            </a:r>
            <a:endParaRPr lang="nl-BE" sz="200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576628067088486"/>
          <c:y val="1.4337365540585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solidFill>
              <a:schemeClr val="accent6">
                <a:lumMod val="50000"/>
              </a:schemeClr>
            </a:solidFill>
          </a:ln>
          <a:effectLst/>
        </c:spPr>
      </c:pivotFmt>
      <c:pivotFmt>
        <c:idx val="19"/>
        <c:spPr>
          <a:solidFill>
            <a:srgbClr val="1DEB6B"/>
          </a:solidFill>
          <a:ln>
            <a:solidFill>
              <a:srgbClr val="00B05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0"/>
        <c:spPr>
          <a:solidFill>
            <a:srgbClr val="E91E09"/>
          </a:solidFill>
          <a:ln>
            <a:solidFill>
              <a:srgbClr val="96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1"/>
        <c:spPr>
          <a:solidFill>
            <a:srgbClr val="FFC000"/>
          </a:solidFill>
          <a:ln>
            <a:solidFill>
              <a:srgbClr val="E64322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2"/>
        <c:spPr>
          <a:solidFill>
            <a:srgbClr val="1DEB6B"/>
          </a:solidFill>
          <a:ln>
            <a:solidFill>
              <a:srgbClr val="00B05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3"/>
        <c:spPr>
          <a:solidFill>
            <a:srgbClr val="E91E09"/>
          </a:solidFill>
          <a:ln>
            <a:solidFill>
              <a:srgbClr val="96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4"/>
        <c:spPr>
          <a:solidFill>
            <a:srgbClr val="FFC000"/>
          </a:solidFill>
          <a:ln>
            <a:solidFill>
              <a:srgbClr val="E64322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rgbClr val="1DEB6B"/>
          </a:solidFill>
          <a:ln>
            <a:solidFill>
              <a:srgbClr val="00B05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8"/>
        <c:spPr>
          <a:solidFill>
            <a:srgbClr val="FF0000"/>
          </a:solidFill>
          <a:ln>
            <a:solidFill>
              <a:srgbClr val="960000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B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Februari!$B$1</c:f>
              <c:strCache>
                <c:ptCount val="1"/>
                <c:pt idx="0">
                  <c:v>Som van Maand Januari - Niet aanwezig</c:v>
                </c:pt>
              </c:strCache>
            </c:strRef>
          </c:tx>
          <c:spPr>
            <a:solidFill>
              <a:srgbClr val="E91E09"/>
            </a:solidFill>
            <a:ln>
              <a:solidFill>
                <a:srgbClr val="960000"/>
              </a:solidFill>
            </a:ln>
            <a:effectLst/>
          </c:spPr>
          <c:invertIfNegative val="0"/>
          <c:cat>
            <c:strRef>
              <c:f>Februari!$A$2:$A$20</c:f>
              <c:strCache>
                <c:ptCount val="18"/>
                <c:pt idx="0">
                  <c:v>Arnault Van Caelenberg</c:v>
                </c:pt>
                <c:pt idx="1">
                  <c:v>Brent van den Bulcke</c:v>
                </c:pt>
                <c:pt idx="2">
                  <c:v>Emano De Bruycker</c:v>
                </c:pt>
                <c:pt idx="3">
                  <c:v>Gilles Lasnier</c:v>
                </c:pt>
                <c:pt idx="4">
                  <c:v>Leon Cottenie</c:v>
                </c:pt>
                <c:pt idx="5">
                  <c:v>Louis Van Caelenberg</c:v>
                </c:pt>
                <c:pt idx="6">
                  <c:v>Lowie Polfliet</c:v>
                </c:pt>
                <c:pt idx="7">
                  <c:v>Luka Beert</c:v>
                </c:pt>
                <c:pt idx="8">
                  <c:v>Marius Boonen</c:v>
                </c:pt>
                <c:pt idx="9">
                  <c:v>Osman Omarzad</c:v>
                </c:pt>
                <c:pt idx="10">
                  <c:v>Ramon Jossa</c:v>
                </c:pt>
                <c:pt idx="11">
                  <c:v>Rune Oosterlinck</c:v>
                </c:pt>
                <c:pt idx="12">
                  <c:v>Seppe De Smet</c:v>
                </c:pt>
                <c:pt idx="13">
                  <c:v>Sven Menschaert</c:v>
                </c:pt>
                <c:pt idx="14">
                  <c:v>Ugo Boonen</c:v>
                </c:pt>
                <c:pt idx="15">
                  <c:v>Wolf De Witte</c:v>
                </c:pt>
                <c:pt idx="16">
                  <c:v>Yaro Clerick</c:v>
                </c:pt>
                <c:pt idx="17">
                  <c:v>TOTAAL</c:v>
                </c:pt>
              </c:strCache>
            </c:strRef>
          </c:cat>
          <c:val>
            <c:numRef>
              <c:f>Februari!$B$2:$B$20</c:f>
              <c:numCache>
                <c:formatCode>General</c:formatCode>
                <c:ptCount val="18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6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90-4EEF-9E1B-F7ED05CEC083}"/>
            </c:ext>
          </c:extLst>
        </c:ser>
        <c:ser>
          <c:idx val="1"/>
          <c:order val="1"/>
          <c:tx>
            <c:strRef>
              <c:f>Februari!$C$1</c:f>
              <c:strCache>
                <c:ptCount val="1"/>
                <c:pt idx="0">
                  <c:v>Som van Maand Januari - Zonder/te laat verwittigen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E64322"/>
              </a:solidFill>
            </a:ln>
            <a:effectLst/>
          </c:spPr>
          <c:invertIfNegative val="0"/>
          <c:cat>
            <c:strRef>
              <c:f>Februari!$A$2:$A$20</c:f>
              <c:strCache>
                <c:ptCount val="18"/>
                <c:pt idx="0">
                  <c:v>Arnault Van Caelenberg</c:v>
                </c:pt>
                <c:pt idx="1">
                  <c:v>Brent van den Bulcke</c:v>
                </c:pt>
                <c:pt idx="2">
                  <c:v>Emano De Bruycker</c:v>
                </c:pt>
                <c:pt idx="3">
                  <c:v>Gilles Lasnier</c:v>
                </c:pt>
                <c:pt idx="4">
                  <c:v>Leon Cottenie</c:v>
                </c:pt>
                <c:pt idx="5">
                  <c:v>Louis Van Caelenberg</c:v>
                </c:pt>
                <c:pt idx="6">
                  <c:v>Lowie Polfliet</c:v>
                </c:pt>
                <c:pt idx="7">
                  <c:v>Luka Beert</c:v>
                </c:pt>
                <c:pt idx="8">
                  <c:v>Marius Boonen</c:v>
                </c:pt>
                <c:pt idx="9">
                  <c:v>Osman Omarzad</c:v>
                </c:pt>
                <c:pt idx="10">
                  <c:v>Ramon Jossa</c:v>
                </c:pt>
                <c:pt idx="11">
                  <c:v>Rune Oosterlinck</c:v>
                </c:pt>
                <c:pt idx="12">
                  <c:v>Seppe De Smet</c:v>
                </c:pt>
                <c:pt idx="13">
                  <c:v>Sven Menschaert</c:v>
                </c:pt>
                <c:pt idx="14">
                  <c:v>Ugo Boonen</c:v>
                </c:pt>
                <c:pt idx="15">
                  <c:v>Wolf De Witte</c:v>
                </c:pt>
                <c:pt idx="16">
                  <c:v>Yaro Clerick</c:v>
                </c:pt>
                <c:pt idx="17">
                  <c:v>TOTAAL</c:v>
                </c:pt>
              </c:strCache>
            </c:strRef>
          </c:cat>
          <c:val>
            <c:numRef>
              <c:f>Februari!$C$2:$C$20</c:f>
              <c:numCache>
                <c:formatCode>General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3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90-4EEF-9E1B-F7ED05CEC083}"/>
            </c:ext>
          </c:extLst>
        </c:ser>
        <c:ser>
          <c:idx val="2"/>
          <c:order val="2"/>
          <c:tx>
            <c:strRef>
              <c:f>Februari!$D$1</c:f>
              <c:strCache>
                <c:ptCount val="1"/>
                <c:pt idx="0">
                  <c:v>Som van Maand Februari - Aanwezig</c:v>
                </c:pt>
              </c:strCache>
            </c:strRef>
          </c:tx>
          <c:spPr>
            <a:solidFill>
              <a:srgbClr val="1DEB6B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strRef>
              <c:f>Februari!$A$2:$A$20</c:f>
              <c:strCache>
                <c:ptCount val="18"/>
                <c:pt idx="0">
                  <c:v>Arnault Van Caelenberg</c:v>
                </c:pt>
                <c:pt idx="1">
                  <c:v>Brent van den Bulcke</c:v>
                </c:pt>
                <c:pt idx="2">
                  <c:v>Emano De Bruycker</c:v>
                </c:pt>
                <c:pt idx="3">
                  <c:v>Gilles Lasnier</c:v>
                </c:pt>
                <c:pt idx="4">
                  <c:v>Leon Cottenie</c:v>
                </c:pt>
                <c:pt idx="5">
                  <c:v>Louis Van Caelenberg</c:v>
                </c:pt>
                <c:pt idx="6">
                  <c:v>Lowie Polfliet</c:v>
                </c:pt>
                <c:pt idx="7">
                  <c:v>Luka Beert</c:v>
                </c:pt>
                <c:pt idx="8">
                  <c:v>Marius Boonen</c:v>
                </c:pt>
                <c:pt idx="9">
                  <c:v>Osman Omarzad</c:v>
                </c:pt>
                <c:pt idx="10">
                  <c:v>Ramon Jossa</c:v>
                </c:pt>
                <c:pt idx="11">
                  <c:v>Rune Oosterlinck</c:v>
                </c:pt>
                <c:pt idx="12">
                  <c:v>Seppe De Smet</c:v>
                </c:pt>
                <c:pt idx="13">
                  <c:v>Sven Menschaert</c:v>
                </c:pt>
                <c:pt idx="14">
                  <c:v>Ugo Boonen</c:v>
                </c:pt>
                <c:pt idx="15">
                  <c:v>Wolf De Witte</c:v>
                </c:pt>
                <c:pt idx="16">
                  <c:v>Yaro Clerick</c:v>
                </c:pt>
                <c:pt idx="17">
                  <c:v>TOTAAL</c:v>
                </c:pt>
              </c:strCache>
            </c:strRef>
          </c:cat>
          <c:val>
            <c:numRef>
              <c:f>Februari!$D$2:$D$20</c:f>
              <c:numCache>
                <c:formatCode>General</c:formatCode>
                <c:ptCount val="18"/>
                <c:pt idx="0">
                  <c:v>8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6</c:v>
                </c:pt>
                <c:pt idx="7">
                  <c:v>2</c:v>
                </c:pt>
                <c:pt idx="8">
                  <c:v>7</c:v>
                </c:pt>
                <c:pt idx="9">
                  <c:v>5</c:v>
                </c:pt>
                <c:pt idx="10">
                  <c:v>5</c:v>
                </c:pt>
                <c:pt idx="11">
                  <c:v>8</c:v>
                </c:pt>
                <c:pt idx="12">
                  <c:v>4</c:v>
                </c:pt>
                <c:pt idx="13">
                  <c:v>6</c:v>
                </c:pt>
                <c:pt idx="14">
                  <c:v>8</c:v>
                </c:pt>
                <c:pt idx="15">
                  <c:v>4</c:v>
                </c:pt>
                <c:pt idx="16">
                  <c:v>2</c:v>
                </c:pt>
                <c:pt idx="17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90-4EEF-9E1B-F7ED05CEC083}"/>
            </c:ext>
          </c:extLst>
        </c:ser>
        <c:ser>
          <c:idx val="3"/>
          <c:order val="3"/>
          <c:tx>
            <c:strRef>
              <c:f>Februari!$E$1</c:f>
              <c:strCache>
                <c:ptCount val="1"/>
                <c:pt idx="0">
                  <c:v>Som van Maand Februari - Niet aanwezig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960000"/>
              </a:solidFill>
            </a:ln>
            <a:effectLst/>
          </c:spPr>
          <c:invertIfNegative val="0"/>
          <c:cat>
            <c:strRef>
              <c:f>Februari!$A$2:$A$20</c:f>
              <c:strCache>
                <c:ptCount val="18"/>
                <c:pt idx="0">
                  <c:v>Arnault Van Caelenberg</c:v>
                </c:pt>
                <c:pt idx="1">
                  <c:v>Brent van den Bulcke</c:v>
                </c:pt>
                <c:pt idx="2">
                  <c:v>Emano De Bruycker</c:v>
                </c:pt>
                <c:pt idx="3">
                  <c:v>Gilles Lasnier</c:v>
                </c:pt>
                <c:pt idx="4">
                  <c:v>Leon Cottenie</c:v>
                </c:pt>
                <c:pt idx="5">
                  <c:v>Louis Van Caelenberg</c:v>
                </c:pt>
                <c:pt idx="6">
                  <c:v>Lowie Polfliet</c:v>
                </c:pt>
                <c:pt idx="7">
                  <c:v>Luka Beert</c:v>
                </c:pt>
                <c:pt idx="8">
                  <c:v>Marius Boonen</c:v>
                </c:pt>
                <c:pt idx="9">
                  <c:v>Osman Omarzad</c:v>
                </c:pt>
                <c:pt idx="10">
                  <c:v>Ramon Jossa</c:v>
                </c:pt>
                <c:pt idx="11">
                  <c:v>Rune Oosterlinck</c:v>
                </c:pt>
                <c:pt idx="12">
                  <c:v>Seppe De Smet</c:v>
                </c:pt>
                <c:pt idx="13">
                  <c:v>Sven Menschaert</c:v>
                </c:pt>
                <c:pt idx="14">
                  <c:v>Ugo Boonen</c:v>
                </c:pt>
                <c:pt idx="15">
                  <c:v>Wolf De Witte</c:v>
                </c:pt>
                <c:pt idx="16">
                  <c:v>Yaro Clerick</c:v>
                </c:pt>
                <c:pt idx="17">
                  <c:v>TOTAAL</c:v>
                </c:pt>
              </c:strCache>
            </c:strRef>
          </c:cat>
          <c:val>
            <c:numRef>
              <c:f>Februari!$E$2:$E$20</c:f>
              <c:numCache>
                <c:formatCode>General</c:formatCode>
                <c:ptCount val="18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5</c:v>
                </c:pt>
                <c:pt idx="8">
                  <c:v>0</c:v>
                </c:pt>
                <c:pt idx="9">
                  <c:v>1</c:v>
                </c:pt>
                <c:pt idx="10">
                  <c:v>3</c:v>
                </c:pt>
                <c:pt idx="11">
                  <c:v>0</c:v>
                </c:pt>
                <c:pt idx="12">
                  <c:v>4</c:v>
                </c:pt>
                <c:pt idx="13">
                  <c:v>2</c:v>
                </c:pt>
                <c:pt idx="14">
                  <c:v>0</c:v>
                </c:pt>
                <c:pt idx="15">
                  <c:v>2</c:v>
                </c:pt>
                <c:pt idx="16">
                  <c:v>5</c:v>
                </c:pt>
                <c:pt idx="1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90-4EEF-9E1B-F7ED05CEC0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5317776"/>
        <c:axId val="975315152"/>
      </c:bar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in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>
      <c:oddHeader>&amp;C&amp;"-,Vet"&amp;36Aanwezigheden tijdens
&amp;A</c:oddHeader>
    </c:headerFooter>
    <c:pageMargins b="0.75" l="0.25" r="0.25" t="0.75" header="0.3" footer="0.3"/>
    <c:pageSetup paperSize="9" orientation="landscape"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Seizoenshelft.xlsx]September!Draaitabel3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 sz="2000">
                <a:solidFill>
                  <a:sysClr val="windowText" lastClr="000000"/>
                </a:solidFill>
              </a:rPr>
              <a:t>SEPTEMBER (10 trainingen in totaal)</a:t>
            </a:r>
          </a:p>
        </c:rich>
      </c:tx>
      <c:layout>
        <c:manualLayout>
          <c:xMode val="edge"/>
          <c:yMode val="edge"/>
          <c:x val="5.4575723630496474E-2"/>
          <c:y val="2.7401727324652733E-2"/>
        </c:manualLayout>
      </c:layout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solidFill>
              <a:schemeClr val="accent6">
                <a:lumMod val="50000"/>
              </a:schemeClr>
            </a:solidFill>
          </a:ln>
          <a:effectLst/>
        </c:spPr>
      </c:pivotFmt>
      <c:pivotFmt>
        <c:idx val="2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solidFill>
              <a:schemeClr val="accent6">
                <a:lumMod val="50000"/>
              </a:schemeClr>
            </a:solidFill>
          </a:ln>
          <a:effectLst/>
        </c:spPr>
      </c:pivotFmt>
      <c:pivotFmt>
        <c:idx val="3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3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solidFill>
              <a:schemeClr val="accent6">
                <a:lumMod val="50000"/>
              </a:schemeClr>
            </a:solidFill>
          </a:ln>
          <a:effectLst/>
        </c:spPr>
      </c:pivotFmt>
      <c:pivotFmt>
        <c:idx val="3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3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solidFill>
              <a:schemeClr val="accent6">
                <a:lumMod val="50000"/>
              </a:schemeClr>
            </a:solidFill>
          </a:ln>
          <a:effectLst/>
        </c:spPr>
      </c:pivotFmt>
      <c:pivotFmt>
        <c:idx val="38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39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4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solidFill>
              <a:schemeClr val="accent6">
                <a:lumMod val="50000"/>
              </a:schemeClr>
            </a:solidFill>
          </a:ln>
          <a:effectLst/>
        </c:spPr>
      </c:pivotFmt>
      <c:pivotFmt>
        <c:idx val="4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4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solidFill>
              <a:schemeClr val="accent6">
                <a:lumMod val="50000"/>
              </a:schemeClr>
            </a:solidFill>
          </a:ln>
          <a:effectLst/>
        </c:spPr>
      </c:pivotFmt>
      <c:pivotFmt>
        <c:idx val="4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4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49"/>
        <c:spPr>
          <a:solidFill>
            <a:schemeClr val="accent1"/>
          </a:solidFill>
          <a:ln>
            <a:solidFill>
              <a:schemeClr val="accent6">
                <a:lumMod val="50000"/>
              </a:schemeClr>
            </a:solidFill>
          </a:ln>
          <a:effectLst/>
        </c:spPr>
      </c:pivotFmt>
      <c:pivotFmt>
        <c:idx val="5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5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5317776"/>
        <c:axId val="975315152"/>
      </c:bar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in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nl-BE"/>
    </a:p>
  </c:txPr>
  <c:printSettings>
    <c:headerFooter>
      <c:oddHeader>&amp;C&amp;"-,Vet"&amp;36Aanwezigheden tijdens de maand
&amp;A</c:oddHeader>
    </c:headerFooter>
    <c:pageMargins b="0.75" l="0.25" r="0.25" t="0.75" header="0.3" footer="0.3"/>
    <c:pageSetup paperSize="9" orientation="landscape"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[Overzicht Trainingen 2de Seizoenshelft.xlsx]Oktober!Draaitabel3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 sz="2000">
                <a:solidFill>
                  <a:sysClr val="windowText" lastClr="000000"/>
                </a:solidFill>
              </a:rPr>
              <a:t>OKTOBER (9</a:t>
            </a:r>
            <a:r>
              <a:rPr lang="nl-BE" sz="2000" baseline="0">
                <a:solidFill>
                  <a:sysClr val="windowText" lastClr="000000"/>
                </a:solidFill>
              </a:rPr>
              <a:t> trainingen in totaal)</a:t>
            </a:r>
            <a:endParaRPr lang="nl-BE" sz="200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5.2040854667604192E-2"/>
          <c:y val="2.2351094016342346E-2"/>
        </c:manualLayout>
      </c:layout>
      <c:overlay val="0"/>
      <c:spPr>
        <a:noFill/>
        <a:ln>
          <a:noFill/>
        </a:ln>
        <a:effectLst/>
      </c:spPr>
    </c:title>
    <c:autoTitleDeleted val="0"/>
    <c:pivotFmts>
      <c:pivotFmt>
        <c:idx val="0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3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4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5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6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7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8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9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0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1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2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3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4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5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6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7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18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19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0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21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2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</c:pivotFmt>
      <c:pivotFmt>
        <c:idx val="23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</c:pivotFmt>
      <c:pivotFmt>
        <c:idx val="24"/>
        <c:spPr>
          <a:solidFill>
            <a:schemeClr val="accent6">
              <a:lumMod val="40000"/>
              <a:lumOff val="60000"/>
            </a:schemeClr>
          </a:solidFill>
          <a:ln>
            <a:solidFill>
              <a:schemeClr val="accent6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5"/>
        <c:spPr>
          <a:solidFill>
            <a:schemeClr val="accent4">
              <a:lumMod val="40000"/>
              <a:lumOff val="60000"/>
            </a:schemeClr>
          </a:solidFill>
          <a:ln>
            <a:solidFill>
              <a:schemeClr val="accent4">
                <a:lumMod val="50000"/>
              </a:schemeClr>
            </a:solidFill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6"/>
        <c:spPr>
          <a:solidFill>
            <a:schemeClr val="accent2">
              <a:lumMod val="40000"/>
              <a:lumOff val="60000"/>
            </a:schemeClr>
          </a:solidFill>
          <a:ln>
            <a:solidFill>
              <a:srgbClr val="FF0000"/>
            </a:solidFill>
          </a:ln>
          <a:effectLst/>
        </c:spPr>
        <c:marker>
          <c:symbol val="none"/>
        </c:marker>
        <c:dLbl>
          <c:idx val="0"/>
          <c:delete val="1"/>
          <c:extLst>
            <c:ext xmlns:c15="http://schemas.microsoft.com/office/drawing/2012/chart" uri="{CE6537A1-D6FC-4f65-9D91-7224C49458BB}"/>
          </c:extLst>
        </c:dLbl>
      </c:pivotFmt>
      <c:pivotFmt>
        <c:idx val="27"/>
        <c:spPr>
          <a:solidFill>
            <a:schemeClr val="accent1"/>
          </a:solidFill>
          <a:ln>
            <a:solidFill>
              <a:schemeClr val="accent6">
                <a:lumMod val="50000"/>
              </a:schemeClr>
            </a:solidFill>
          </a:ln>
          <a:effectLst/>
        </c:spPr>
      </c:pivotFmt>
    </c:pivotFmts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5317776"/>
        <c:axId val="975315152"/>
      </c:barChart>
      <c:catAx>
        <c:axId val="97531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5152"/>
        <c:crosses val="autoZero"/>
        <c:auto val="1"/>
        <c:lblAlgn val="ctr"/>
        <c:lblOffset val="100"/>
        <c:noMultiLvlLbl val="0"/>
      </c:catAx>
      <c:valAx>
        <c:axId val="975315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in"/>
        <c:tickLblPos val="nextTo"/>
        <c:spPr>
          <a:noFill/>
          <a:ln>
            <a:solidFill>
              <a:schemeClr val="bg1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975317776"/>
        <c:crosses val="autoZero"/>
        <c:crossBetween val="between"/>
        <c:minorUnit val="1"/>
      </c:valAx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  <c:extLst/>
  </c:chart>
  <c:txPr>
    <a:bodyPr/>
    <a:lstStyle/>
    <a:p>
      <a:pPr>
        <a:defRPr/>
      </a:pPr>
      <a:endParaRPr lang="nl-BE"/>
    </a:p>
  </c:txPr>
  <c:printSettings>
    <c:headerFooter>
      <c:oddHeader>&amp;C&amp;"-,Vet"&amp;36Aanwezigheden tijdens de maand
&amp;A</c:oddHeader>
    </c:headerFooter>
    <c:pageMargins b="0.75" l="0.25" r="0.25" t="0.75" header="0.3" footer="0.3"/>
    <c:pageSetup paperSize="9" orientation="landscape"/>
  </c:printSettings>
  <c:userShapes r:id="rId1"/>
  <c:extLst>
    <c:ext xmlns:c14="http://schemas.microsoft.com/office/drawing/2007/8/2/chart" uri="{781A3756-C4B2-4CAC-9D66-4F8BD8637D16}">
      <c14:pivotOptions>
        <c14:dropZoneFilter val="1"/>
        <c14:dropZoneCategories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1647263</xdr:colOff>
      <xdr:row>40</xdr:row>
      <xdr:rowOff>168088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5B3BDF3C-1E74-4405-9472-8884A61F82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0.32118</cdr:x>
      <cdr:y>1.22245E-7</cdr:y>
    </cdr:from>
    <cdr:to>
      <cdr:x>0.5921</cdr:x>
      <cdr:y>0.23151</cdr:y>
    </cdr:to>
    <cdr:grpSp>
      <cdr:nvGrpSpPr>
        <cdr:cNvPr id="17" name="Groep 4">
          <a:extLst xmlns:a="http://schemas.openxmlformats.org/drawingml/2006/main">
            <a:ext uri="{FF2B5EF4-FFF2-40B4-BE49-F238E27FC236}">
              <a16:creationId xmlns:a16="http://schemas.microsoft.com/office/drawing/2014/main" id="{8269F97D-713A-4AA0-B990-804F466FE945}"/>
            </a:ext>
          </a:extLst>
        </cdr:cNvPr>
        <cdr:cNvGrpSpPr/>
      </cdr:nvGrpSpPr>
      <cdr:grpSpPr>
        <a:xfrm xmlns:a="http://schemas.openxmlformats.org/drawingml/2006/main">
          <a:off x="5373464" y="1"/>
          <a:ext cx="4532595" cy="1893819"/>
          <a:chOff x="4930069" y="0"/>
          <a:chExt cx="5291120" cy="1953122"/>
        </a:xfrm>
      </cdr:grpSpPr>
      <cdr:pic>
        <cdr:nvPicPr>
          <cdr:cNvPr id="18" name="Afbeelding 2">
            <a:extLst xmlns:a="http://schemas.openxmlformats.org/drawingml/2006/main">
              <a:ext uri="{FF2B5EF4-FFF2-40B4-BE49-F238E27FC236}">
                <a16:creationId xmlns:a16="http://schemas.microsoft.com/office/drawing/2014/main" id="{B2B02029-5A13-42DF-8B1F-7D9A6702F1DD}"/>
              </a:ext>
            </a:extLst>
          </cdr:cNvPr>
          <cdr:cNvPicPr>
            <a:picLocks xmlns:a="http://schemas.openxmlformats.org/drawingml/2006/main" noChangeAspect="1"/>
          </cdr:cNvPicPr>
        </cdr:nvPicPr>
        <cdr:blipFill>
          <a:blip xmlns:a="http://schemas.openxmlformats.org/drawingml/2006/main"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 xmlns:a="http://schemas.openxmlformats.org/drawingml/2006/main">
            <a:fillRect/>
          </a:stretch>
        </cdr:blipFill>
        <cdr:spPr>
          <a:xfrm xmlns:a="http://schemas.openxmlformats.org/drawingml/2006/main">
            <a:off x="4930069" y="0"/>
            <a:ext cx="5291120" cy="1953122"/>
          </a:xfrm>
          <a:prstGeom xmlns:a="http://schemas.openxmlformats.org/drawingml/2006/main" prst="rect">
            <a:avLst/>
          </a:prstGeom>
        </cdr:spPr>
      </cdr:pic>
      <cdr:sp macro="" textlink="">
        <cdr:nvSpPr>
          <cdr:cNvPr id="19" name="Rechthoek 3">
            <a:extLst xmlns:a="http://schemas.openxmlformats.org/drawingml/2006/main">
              <a:ext uri="{FF2B5EF4-FFF2-40B4-BE49-F238E27FC236}">
                <a16:creationId xmlns:a16="http://schemas.microsoft.com/office/drawing/2014/main" id="{EBC51AC7-FCC8-4476-BCAC-F5E4251616CD}"/>
              </a:ext>
            </a:extLst>
          </cdr:cNvPr>
          <cdr:cNvSpPr/>
        </cdr:nvSpPr>
        <cdr:spPr>
          <a:xfrm xmlns:a="http://schemas.openxmlformats.org/drawingml/2006/main">
            <a:off x="9771529" y="952499"/>
            <a:ext cx="437030" cy="381000"/>
          </a:xfrm>
          <a:prstGeom xmlns:a="http://schemas.openxmlformats.org/drawingml/2006/main" prst="rect">
            <a:avLst/>
          </a:prstGeom>
          <a:solidFill xmlns:a="http://schemas.openxmlformats.org/drawingml/2006/main">
            <a:srgbClr val="00B050">
              <a:alpha val="25098"/>
            </a:srgbClr>
          </a:solidFill>
          <a:ln xmlns:a="http://schemas.openxmlformats.org/drawingml/2006/main" w="19050">
            <a:solidFill>
              <a:srgbClr val="00B050"/>
            </a:solidFill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 vertOverflow="clip"/>
          <a:lstStyle xmlns:a="http://schemas.openxmlformats.org/drawingml/2006/main"/>
          <a:p xmlns:a="http://schemas.openxmlformats.org/drawingml/2006/main">
            <a:endParaRPr lang="nl-BE"/>
          </a:p>
        </cdr:txBody>
      </cdr:sp>
    </cdr:grpSp>
  </cdr:relSizeAnchor>
  <cdr:relSizeAnchor xmlns:cdr="http://schemas.openxmlformats.org/drawingml/2006/chartDrawing">
    <cdr:from>
      <cdr:x>0.60699</cdr:x>
      <cdr:y>0.10822</cdr:y>
    </cdr:from>
    <cdr:to>
      <cdr:x>0.72204</cdr:x>
      <cdr:y>0.16301</cdr:y>
    </cdr:to>
    <cdr:sp macro="" textlink="">
      <cdr:nvSpPr>
        <cdr:cNvPr id="20" name="Tekstvak 19">
          <a:extLst xmlns:a="http://schemas.openxmlformats.org/drawingml/2006/main">
            <a:ext uri="{FF2B5EF4-FFF2-40B4-BE49-F238E27FC236}">
              <a16:creationId xmlns:a16="http://schemas.microsoft.com/office/drawing/2014/main" id="{DAAE87FF-D56A-48C6-9435-084AFBD69026}"/>
            </a:ext>
          </a:extLst>
        </cdr:cNvPr>
        <cdr:cNvSpPr txBox="1"/>
      </cdr:nvSpPr>
      <cdr:spPr>
        <a:xfrm xmlns:a="http://schemas.openxmlformats.org/drawingml/2006/main">
          <a:off x="10155207" y="885265"/>
          <a:ext cx="1924734" cy="448234"/>
        </a:xfrm>
        <a:prstGeom xmlns:a="http://schemas.openxmlformats.org/drawingml/2006/main" prst="rect">
          <a:avLst/>
        </a:prstGeom>
        <a:solidFill xmlns:a="http://schemas.openxmlformats.org/drawingml/2006/main">
          <a:srgbClr val="00B050">
            <a:alpha val="40000"/>
          </a:srgbClr>
        </a:solidFill>
        <a:ln xmlns:a="http://schemas.openxmlformats.org/drawingml/2006/main" w="19050">
          <a:solidFill>
            <a:srgbClr val="00B050"/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nl-BE" sz="1050"/>
            <a:t>Maand </a:t>
          </a:r>
          <a:r>
            <a:rPr lang="nl-BE" sz="1050" b="1"/>
            <a:t>oktober</a:t>
          </a:r>
          <a:r>
            <a:rPr lang="nl-BE" sz="1050"/>
            <a:t> 3 wedstrijden:</a:t>
          </a:r>
        </a:p>
        <a:p xmlns:a="http://schemas.openxmlformats.org/drawingml/2006/main">
          <a:r>
            <a:rPr lang="nl-BE" sz="1050"/>
            <a:t>3 overwinningen</a:t>
          </a: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56029</xdr:rowOff>
    </xdr:from>
    <xdr:to>
      <xdr:col>8</xdr:col>
      <xdr:colOff>1759323</xdr:colOff>
      <xdr:row>40</xdr:row>
      <xdr:rowOff>168089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CD5A9D9F-57CC-4FC7-92B8-59A4CA3FB7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0.30968</cdr:x>
      <cdr:y>0.01527</cdr:y>
    </cdr:from>
    <cdr:to>
      <cdr:x>0.61275</cdr:x>
      <cdr:y>0.26787</cdr:y>
    </cdr:to>
    <cdr:grpSp>
      <cdr:nvGrpSpPr>
        <cdr:cNvPr id="2" name="Groep 1">
          <a:extLst xmlns:a="http://schemas.openxmlformats.org/drawingml/2006/main">
            <a:ext uri="{FF2B5EF4-FFF2-40B4-BE49-F238E27FC236}">
              <a16:creationId xmlns:a16="http://schemas.microsoft.com/office/drawing/2014/main" id="{726D0ACD-D2DB-41FD-AF28-A26CDDF5205F}"/>
            </a:ext>
          </a:extLst>
        </cdr:cNvPr>
        <cdr:cNvGrpSpPr/>
      </cdr:nvGrpSpPr>
      <cdr:grpSpPr>
        <a:xfrm xmlns:a="http://schemas.openxmlformats.org/drawingml/2006/main">
          <a:off x="5406630" y="118069"/>
          <a:ext cx="5291228" cy="1953118"/>
          <a:chOff x="10606" y="0"/>
          <a:chExt cx="5291279" cy="1953122"/>
        </a:xfrm>
      </cdr:grpSpPr>
      <cdr:pic>
        <cdr:nvPicPr>
          <cdr:cNvPr id="3" name="Afbeelding 2">
            <a:extLst xmlns:a="http://schemas.openxmlformats.org/drawingml/2006/main">
              <a:ext uri="{FF2B5EF4-FFF2-40B4-BE49-F238E27FC236}">
                <a16:creationId xmlns:a16="http://schemas.microsoft.com/office/drawing/2014/main" id="{C3B32BBC-0E26-43E7-AB55-95813BD63478}"/>
              </a:ext>
            </a:extLst>
          </cdr:cNvPr>
          <cdr:cNvPicPr>
            <a:picLocks xmlns:a="http://schemas.openxmlformats.org/drawingml/2006/main" noChangeAspect="1"/>
          </cdr:cNvPicPr>
        </cdr:nvPicPr>
        <cdr:blipFill>
          <a:blip xmlns:a="http://schemas.openxmlformats.org/drawingml/2006/main"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 xmlns:a="http://schemas.openxmlformats.org/drawingml/2006/main">
            <a:fillRect/>
          </a:stretch>
        </cdr:blipFill>
        <cdr:spPr>
          <a:xfrm xmlns:a="http://schemas.openxmlformats.org/drawingml/2006/main">
            <a:off x="10606" y="0"/>
            <a:ext cx="5291279" cy="1953122"/>
          </a:xfrm>
          <a:prstGeom xmlns:a="http://schemas.openxmlformats.org/drawingml/2006/main" prst="rect">
            <a:avLst/>
          </a:prstGeom>
        </cdr:spPr>
      </cdr:pic>
      <cdr:sp macro="" textlink="">
        <cdr:nvSpPr>
          <cdr:cNvPr id="4" name="Rechthoek 3">
            <a:extLst xmlns:a="http://schemas.openxmlformats.org/drawingml/2006/main">
              <a:ext uri="{FF2B5EF4-FFF2-40B4-BE49-F238E27FC236}">
                <a16:creationId xmlns:a16="http://schemas.microsoft.com/office/drawing/2014/main" id="{A047EE82-FAE5-4759-9064-0F866512A933}"/>
              </a:ext>
            </a:extLst>
          </cdr:cNvPr>
          <cdr:cNvSpPr/>
        </cdr:nvSpPr>
        <cdr:spPr>
          <a:xfrm xmlns:a="http://schemas.openxmlformats.org/drawingml/2006/main">
            <a:off x="4852147" y="1327523"/>
            <a:ext cx="419839" cy="504236"/>
          </a:xfrm>
          <a:prstGeom xmlns:a="http://schemas.openxmlformats.org/drawingml/2006/main" prst="rect">
            <a:avLst/>
          </a:prstGeom>
          <a:solidFill xmlns:a="http://schemas.openxmlformats.org/drawingml/2006/main">
            <a:srgbClr val="FF0000">
              <a:alpha val="25098"/>
            </a:srgbClr>
          </a:solidFill>
          <a:ln xmlns:a="http://schemas.openxmlformats.org/drawingml/2006/main" w="19050">
            <a:solidFill>
              <a:srgbClr val="FF0000"/>
            </a:solidFill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/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endParaRPr lang="nl-BE"/>
          </a:p>
        </cdr:txBody>
      </cdr:sp>
    </cdr:grpSp>
  </cdr:relSizeAnchor>
  <cdr:relSizeAnchor xmlns:cdr="http://schemas.openxmlformats.org/drawingml/2006/chartDrawing">
    <cdr:from>
      <cdr:x>0.62358</cdr:x>
      <cdr:y>0.18773</cdr:y>
    </cdr:from>
    <cdr:to>
      <cdr:x>0.77343</cdr:x>
      <cdr:y>0.25217</cdr:y>
    </cdr:to>
    <cdr:sp macro="" textlink="">
      <cdr:nvSpPr>
        <cdr:cNvPr id="5" name="Tekstvak 1">
          <a:extLst xmlns:a="http://schemas.openxmlformats.org/drawingml/2006/main">
            <a:ext uri="{FF2B5EF4-FFF2-40B4-BE49-F238E27FC236}">
              <a16:creationId xmlns:a16="http://schemas.microsoft.com/office/drawing/2014/main" id="{24D2CA6B-3D93-4FB3-85A3-4139F1B72D08}"/>
            </a:ext>
          </a:extLst>
        </cdr:cNvPr>
        <cdr:cNvSpPr txBox="1"/>
      </cdr:nvSpPr>
      <cdr:spPr>
        <a:xfrm xmlns:a="http://schemas.openxmlformats.org/drawingml/2006/main">
          <a:off x="10886888" y="1451535"/>
          <a:ext cx="2616199" cy="498289"/>
        </a:xfrm>
        <a:prstGeom xmlns:a="http://schemas.openxmlformats.org/drawingml/2006/main" prst="rect">
          <a:avLst/>
        </a:prstGeom>
        <a:solidFill xmlns:a="http://schemas.openxmlformats.org/drawingml/2006/main">
          <a:srgbClr val="FF0000">
            <a:alpha val="40000"/>
          </a:srgbClr>
        </a:solidFill>
        <a:ln xmlns:a="http://schemas.openxmlformats.org/drawingml/2006/main" w="19050">
          <a:solidFill>
            <a:srgbClr val="FF0000"/>
          </a:solidFill>
        </a:ln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l-BE" sz="1050"/>
            <a:t>Maand </a:t>
          </a:r>
          <a:r>
            <a:rPr lang="nl-BE" sz="1050" b="1"/>
            <a:t>november</a:t>
          </a:r>
          <a:r>
            <a:rPr lang="nl-BE" sz="1050"/>
            <a:t> 4 wedstrijden:</a:t>
          </a:r>
        </a:p>
        <a:p xmlns:a="http://schemas.openxmlformats.org/drawingml/2006/main">
          <a:r>
            <a:rPr lang="nl-BE" sz="1050"/>
            <a:t>1 overwinning</a:t>
          </a:r>
          <a:r>
            <a:rPr lang="nl-BE" sz="1050" baseline="0"/>
            <a:t> e</a:t>
          </a:r>
          <a:r>
            <a:rPr lang="nl-BE" sz="1050"/>
            <a:t>n 3 verliezen</a:t>
          </a:r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0</xdr:colOff>
      <xdr:row>51</xdr:row>
      <xdr:rowOff>25614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29F926FD-D13A-4CCB-BFA2-4B54D2D66C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0.4004</cdr:x>
      <cdr:y>0.00661</cdr:y>
    </cdr:from>
    <cdr:to>
      <cdr:x>0.67437</cdr:x>
      <cdr:y>0.23188</cdr:y>
    </cdr:to>
    <cdr:grpSp>
      <cdr:nvGrpSpPr>
        <cdr:cNvPr id="2" name="Groep 1">
          <a:extLst xmlns:a="http://schemas.openxmlformats.org/drawingml/2006/main">
            <a:ext uri="{FF2B5EF4-FFF2-40B4-BE49-F238E27FC236}">
              <a16:creationId xmlns:a16="http://schemas.microsoft.com/office/drawing/2014/main" id="{493E2C07-6628-497D-AEAB-823A90D1B7A6}"/>
            </a:ext>
          </a:extLst>
        </cdr:cNvPr>
        <cdr:cNvGrpSpPr/>
      </cdr:nvGrpSpPr>
      <cdr:grpSpPr>
        <a:xfrm xmlns:a="http://schemas.openxmlformats.org/drawingml/2006/main">
          <a:off x="8205140" y="64389"/>
          <a:ext cx="5614291" cy="2194381"/>
          <a:chOff x="0" y="0"/>
          <a:chExt cx="5291244" cy="1953126"/>
        </a:xfrm>
      </cdr:grpSpPr>
      <cdr:pic>
        <cdr:nvPicPr>
          <cdr:cNvPr id="4" name="Afbeelding 3">
            <a:extLst xmlns:a="http://schemas.openxmlformats.org/drawingml/2006/main">
              <a:ext uri="{FF2B5EF4-FFF2-40B4-BE49-F238E27FC236}">
                <a16:creationId xmlns:a16="http://schemas.microsoft.com/office/drawing/2014/main" id="{6545F718-BAE4-4458-AFB6-77BEE53C8501}"/>
              </a:ext>
            </a:extLst>
          </cdr:cNvPr>
          <cdr:cNvPicPr>
            <a:picLocks xmlns:a="http://schemas.openxmlformats.org/drawingml/2006/main" noChangeAspect="1"/>
          </cdr:cNvPicPr>
        </cdr:nvPicPr>
        <cdr:blipFill>
          <a:blip xmlns:a="http://schemas.openxmlformats.org/drawingml/2006/main"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 xmlns:a="http://schemas.openxmlformats.org/drawingml/2006/main">
            <a:fillRect/>
          </a:stretch>
        </cdr:blipFill>
        <cdr:spPr>
          <a:xfrm xmlns:a="http://schemas.openxmlformats.org/drawingml/2006/main">
            <a:off x="0" y="0"/>
            <a:ext cx="5291244" cy="1953126"/>
          </a:xfrm>
          <a:prstGeom xmlns:a="http://schemas.openxmlformats.org/drawingml/2006/main" prst="rect">
            <a:avLst/>
          </a:prstGeom>
        </cdr:spPr>
      </cdr:pic>
      <cdr:sp macro="" textlink="">
        <cdr:nvSpPr>
          <cdr:cNvPr id="5" name="Rechthoek 4">
            <a:extLst xmlns:a="http://schemas.openxmlformats.org/drawingml/2006/main">
              <a:ext uri="{FF2B5EF4-FFF2-40B4-BE49-F238E27FC236}">
                <a16:creationId xmlns:a16="http://schemas.microsoft.com/office/drawing/2014/main" id="{166B1369-0455-41BB-8B86-23DD75D24E7F}"/>
              </a:ext>
            </a:extLst>
          </cdr:cNvPr>
          <cdr:cNvSpPr/>
        </cdr:nvSpPr>
        <cdr:spPr>
          <a:xfrm xmlns:a="http://schemas.openxmlformats.org/drawingml/2006/main">
            <a:off x="4841509" y="1786168"/>
            <a:ext cx="419836" cy="157654"/>
          </a:xfrm>
          <a:prstGeom xmlns:a="http://schemas.openxmlformats.org/drawingml/2006/main" prst="rect">
            <a:avLst/>
          </a:prstGeom>
          <a:solidFill xmlns:a="http://schemas.openxmlformats.org/drawingml/2006/main">
            <a:srgbClr val="FF0000">
              <a:alpha val="25098"/>
            </a:srgbClr>
          </a:solidFill>
          <a:ln xmlns:a="http://schemas.openxmlformats.org/drawingml/2006/main" w="19050">
            <a:solidFill>
              <a:srgbClr val="FF0000"/>
            </a:solidFill>
          </a:ln>
        </cdr:spPr>
        <cdr:style>
          <a:lnRef xmlns:a="http://schemas.openxmlformats.org/drawingml/2006/main" idx="2">
            <a:schemeClr val="accent1">
              <a:shade val="50000"/>
            </a:schemeClr>
          </a:lnRef>
          <a:fillRef xmlns:a="http://schemas.openxmlformats.org/drawingml/2006/main" idx="1">
            <a:schemeClr val="accent1"/>
          </a:fillRef>
          <a:effectRef xmlns:a="http://schemas.openxmlformats.org/drawingml/2006/main" idx="0">
            <a:schemeClr val="accent1"/>
          </a:effectRef>
          <a:fontRef xmlns:a="http://schemas.openxmlformats.org/drawingml/2006/main" idx="minor">
            <a:schemeClr val="lt1"/>
          </a:fontRef>
        </cdr:style>
        <cdr:txBody>
          <a:bodyPr xmlns:a="http://schemas.openxmlformats.org/drawingml/2006/main"/>
          <a:lstStyle xmlns:a="http://schemas.openxmlformats.org/drawingml/2006/main"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endParaRPr lang="nl-BE"/>
          </a:p>
        </cdr:txBody>
      </cdr:sp>
    </cdr:grpSp>
  </cdr:relSizeAnchor>
  <cdr:relSizeAnchor xmlns:cdr="http://schemas.openxmlformats.org/drawingml/2006/chartDrawing">
    <cdr:from>
      <cdr:x>0.68093</cdr:x>
      <cdr:y>0.20953</cdr:y>
    </cdr:from>
    <cdr:to>
      <cdr:x>0.8086</cdr:x>
      <cdr:y>0.23188</cdr:y>
    </cdr:to>
    <cdr:sp macro="" textlink="">
      <cdr:nvSpPr>
        <cdr:cNvPr id="3" name="Tekstvak 1">
          <a:extLst xmlns:a="http://schemas.openxmlformats.org/drawingml/2006/main">
            <a:ext uri="{FF2B5EF4-FFF2-40B4-BE49-F238E27FC236}">
              <a16:creationId xmlns:a16="http://schemas.microsoft.com/office/drawing/2014/main" id="{CCE36A28-875A-4183-B442-36A5679C3F43}"/>
            </a:ext>
          </a:extLst>
        </cdr:cNvPr>
        <cdr:cNvSpPr txBox="1"/>
      </cdr:nvSpPr>
      <cdr:spPr>
        <a:xfrm xmlns:a="http://schemas.openxmlformats.org/drawingml/2006/main">
          <a:off x="13953924" y="2041072"/>
          <a:ext cx="2616199" cy="217714"/>
        </a:xfrm>
        <a:prstGeom xmlns:a="http://schemas.openxmlformats.org/drawingml/2006/main" prst="rect">
          <a:avLst/>
        </a:prstGeom>
        <a:solidFill xmlns:a="http://schemas.openxmlformats.org/drawingml/2006/main">
          <a:srgbClr val="FF0000">
            <a:alpha val="40000"/>
          </a:srgbClr>
        </a:solidFill>
        <a:ln xmlns:a="http://schemas.openxmlformats.org/drawingml/2006/main" w="19050">
          <a:solidFill>
            <a:srgbClr val="FF0000"/>
          </a:solidFill>
        </a:ln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l-BE" sz="1050"/>
            <a:t>Maand </a:t>
          </a:r>
          <a:r>
            <a:rPr lang="nl-BE" sz="1050" b="1"/>
            <a:t>december</a:t>
          </a:r>
          <a:r>
            <a:rPr lang="nl-BE" sz="1050"/>
            <a:t> 1 wedstrijd</a:t>
          </a:r>
          <a:r>
            <a:rPr lang="nl-BE" sz="1050" baseline="0"/>
            <a:t> = </a:t>
          </a:r>
          <a:r>
            <a:rPr lang="nl-BE" sz="1050"/>
            <a:t>1 verlies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394E6390-6817-490E-8C3D-0CDE38C8B4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0CBFC1B4-ED62-4D44-B233-AA6AE0599B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80692091-7758-42E3-B275-E7E377B9C1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1B553BEA-F65D-4EC2-9414-E6340CBDEF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2CD251AC-D1DD-43C7-80BD-C985838B61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11</xdr:col>
      <xdr:colOff>1647263</xdr:colOff>
      <xdr:row>40</xdr:row>
      <xdr:rowOff>168089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84DCC8D3-B16B-4A77-8487-B3DE93A640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BA207739-084C-40F3-A72C-F242C1A66A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1DB6FD0B-0998-4ECD-A262-DC3F7F198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49FD3780-0153-4859-9A60-129D18B0BD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892A954F-DA71-47B1-855E-EBC2CCB643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BC2C3ADE-D8E9-40EC-A065-4441A4DCD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4E37A9D7-0329-416A-AF0D-248A72072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79774949-34CF-411B-91D7-2C03FDBBB9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CA615371-2147-4C4B-B33C-F88A675C04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2311047-B33B-4C36-BBF8-3F021FC62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1EE4D96B-4A8C-43FC-BE47-A0C52308E9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13</xdr:col>
      <xdr:colOff>414617</xdr:colOff>
      <xdr:row>28</xdr:row>
      <xdr:rowOff>11206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295D7FBF-94C0-4721-9386-76BDF45403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893D4F46-F0C0-4548-905A-7BE39D7E3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6F924823-7AAA-45D2-B3E1-45485E094E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F9558660-D2FF-4835-8751-F3CD0943C0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1234328</xdr:colOff>
      <xdr:row>40</xdr:row>
      <xdr:rowOff>145676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96AFBDBF-EA02-4C43-85A0-3F4E55F7B7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44824</xdr:colOff>
      <xdr:row>35</xdr:row>
      <xdr:rowOff>56028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91B70453-5E06-4302-9DC0-B34D85E48C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0.50288</cdr:x>
      <cdr:y>0.00365</cdr:y>
    </cdr:from>
    <cdr:to>
      <cdr:x>0.88845</cdr:x>
      <cdr:y>0.30271</cdr:y>
    </cdr:to>
    <cdr:pic>
      <cdr:nvPicPr>
        <cdr:cNvPr id="3" name="Afbeelding 2">
          <a:extLst xmlns:a="http://schemas.openxmlformats.org/drawingml/2006/main">
            <a:ext uri="{FF2B5EF4-FFF2-40B4-BE49-F238E27FC236}">
              <a16:creationId xmlns:a16="http://schemas.microsoft.com/office/drawing/2014/main" id="{E26BC63B-1BD2-44D4-8411-E93BD0EBB667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537275" y="22412"/>
          <a:ext cx="6545843" cy="1836474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0.50297</cdr:x>
      <cdr:y>0.14781</cdr:y>
    </cdr:from>
    <cdr:to>
      <cdr:x>0.88779</cdr:x>
      <cdr:y>0.20255</cdr:y>
    </cdr:to>
    <cdr:sp macro="" textlink="">
      <cdr:nvSpPr>
        <cdr:cNvPr id="5" name="Rechthoek 4">
          <a:extLst xmlns:a="http://schemas.openxmlformats.org/drawingml/2006/main">
            <a:ext uri="{FF2B5EF4-FFF2-40B4-BE49-F238E27FC236}">
              <a16:creationId xmlns:a16="http://schemas.microsoft.com/office/drawing/2014/main" id="{69EBDE21-4C10-4696-ABDE-6F2ABC3BAA92}"/>
            </a:ext>
          </a:extLst>
        </cdr:cNvPr>
        <cdr:cNvSpPr/>
      </cdr:nvSpPr>
      <cdr:spPr>
        <a:xfrm xmlns:a="http://schemas.openxmlformats.org/drawingml/2006/main">
          <a:off x="8538882" y="907676"/>
          <a:ext cx="6533030" cy="336175"/>
        </a:xfrm>
        <a:prstGeom xmlns:a="http://schemas.openxmlformats.org/drawingml/2006/main" prst="rect">
          <a:avLst/>
        </a:prstGeom>
        <a:solidFill xmlns:a="http://schemas.openxmlformats.org/drawingml/2006/main">
          <a:srgbClr val="1DEB6B">
            <a:alpha val="40000"/>
          </a:srgbClr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nl-BE"/>
        </a:p>
      </cdr:txBody>
    </cdr:sp>
  </cdr:relSizeAnchor>
  <cdr:relSizeAnchor xmlns:cdr="http://schemas.openxmlformats.org/drawingml/2006/chartDrawing">
    <cdr:from>
      <cdr:x>0.14973</cdr:x>
      <cdr:y>0.16971</cdr:y>
    </cdr:from>
    <cdr:to>
      <cdr:x>0.49241</cdr:x>
      <cdr:y>0.19833</cdr:y>
    </cdr:to>
    <cdr:cxnSp macro="">
      <cdr:nvCxnSpPr>
        <cdr:cNvPr id="11" name="Rechte verbindingslijn met pijl 10">
          <a:extLst xmlns:a="http://schemas.openxmlformats.org/drawingml/2006/main">
            <a:ext uri="{FF2B5EF4-FFF2-40B4-BE49-F238E27FC236}">
              <a16:creationId xmlns:a16="http://schemas.microsoft.com/office/drawing/2014/main" id="{F1B8466C-1937-4A6D-8AC8-970A73F4B842}"/>
            </a:ext>
          </a:extLst>
        </cdr:cNvPr>
        <cdr:cNvCxnSpPr/>
      </cdr:nvCxnSpPr>
      <cdr:spPr>
        <a:xfrm xmlns:a="http://schemas.openxmlformats.org/drawingml/2006/main" flipV="1">
          <a:off x="2510118" y="1141039"/>
          <a:ext cx="5744630" cy="192461"/>
        </a:xfrm>
        <a:prstGeom xmlns:a="http://schemas.openxmlformats.org/drawingml/2006/main" prst="straightConnector1">
          <a:avLst/>
        </a:prstGeom>
        <a:ln xmlns:a="http://schemas.openxmlformats.org/drawingml/2006/main" w="28575">
          <a:solidFill>
            <a:srgbClr val="1DEB6B"/>
          </a:solidFill>
          <a:prstDash val="dashDot"/>
          <a:headEnd type="oval" w="med" len="med"/>
          <a:tailEnd type="triangle" w="med" len="med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0.50332</cdr:x>
      <cdr:y>0.20353</cdr:y>
    </cdr:from>
    <cdr:to>
      <cdr:x>0.88814</cdr:x>
      <cdr:y>0.2792</cdr:y>
    </cdr:to>
    <cdr:sp macro="" textlink="">
      <cdr:nvSpPr>
        <cdr:cNvPr id="12" name="Rechthoek 11">
          <a:extLst xmlns:a="http://schemas.openxmlformats.org/drawingml/2006/main">
            <a:ext uri="{FF2B5EF4-FFF2-40B4-BE49-F238E27FC236}">
              <a16:creationId xmlns:a16="http://schemas.microsoft.com/office/drawing/2014/main" id="{A10346FF-7A49-4BA5-A5F2-32319672531B}"/>
            </a:ext>
          </a:extLst>
        </cdr:cNvPr>
        <cdr:cNvSpPr/>
      </cdr:nvSpPr>
      <cdr:spPr>
        <a:xfrm xmlns:a="http://schemas.openxmlformats.org/drawingml/2006/main">
          <a:off x="8544858" y="1249829"/>
          <a:ext cx="6533030" cy="464671"/>
        </a:xfrm>
        <a:prstGeom xmlns:a="http://schemas.openxmlformats.org/drawingml/2006/main" prst="rect">
          <a:avLst/>
        </a:prstGeom>
        <a:solidFill xmlns:a="http://schemas.openxmlformats.org/drawingml/2006/main">
          <a:srgbClr val="FF6600">
            <a:alpha val="40000"/>
          </a:srgbClr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nl-BE"/>
        </a:p>
      </cdr:txBody>
    </cdr:sp>
  </cdr:relSizeAnchor>
  <cdr:relSizeAnchor xmlns:cdr="http://schemas.openxmlformats.org/drawingml/2006/chartDrawing">
    <cdr:from>
      <cdr:x>0.40976</cdr:x>
      <cdr:y>0.23825</cdr:y>
    </cdr:from>
    <cdr:to>
      <cdr:x>0.49572</cdr:x>
      <cdr:y>0.34671</cdr:y>
    </cdr:to>
    <cdr:cxnSp macro="">
      <cdr:nvCxnSpPr>
        <cdr:cNvPr id="13" name="Rechte verbindingslijn met pijl 12">
          <a:extLst xmlns:a="http://schemas.openxmlformats.org/drawingml/2006/main">
            <a:ext uri="{FF2B5EF4-FFF2-40B4-BE49-F238E27FC236}">
              <a16:creationId xmlns:a16="http://schemas.microsoft.com/office/drawing/2014/main" id="{45873C1A-15CC-4B35-B35C-4C3D08D06A08}"/>
            </a:ext>
          </a:extLst>
        </cdr:cNvPr>
        <cdr:cNvCxnSpPr/>
      </cdr:nvCxnSpPr>
      <cdr:spPr>
        <a:xfrm xmlns:a="http://schemas.openxmlformats.org/drawingml/2006/main" flipV="1">
          <a:off x="6869206" y="1601870"/>
          <a:ext cx="1441010" cy="729262"/>
        </a:xfrm>
        <a:prstGeom xmlns:a="http://schemas.openxmlformats.org/drawingml/2006/main" prst="straightConnector1">
          <a:avLst/>
        </a:prstGeom>
        <a:ln xmlns:a="http://schemas.openxmlformats.org/drawingml/2006/main" w="28575">
          <a:solidFill>
            <a:srgbClr val="FF6600"/>
          </a:solidFill>
          <a:prstDash val="dashDot"/>
          <a:headEnd type="oval" w="med" len="med"/>
          <a:tailEnd type="triangle" w="med" len="med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0.50367</cdr:x>
      <cdr:y>0.27835</cdr:y>
    </cdr:from>
    <cdr:to>
      <cdr:x>0.88849</cdr:x>
      <cdr:y>0.30292</cdr:y>
    </cdr:to>
    <cdr:sp macro="" textlink="">
      <cdr:nvSpPr>
        <cdr:cNvPr id="17" name="Rechthoek 16">
          <a:extLst xmlns:a="http://schemas.openxmlformats.org/drawingml/2006/main">
            <a:ext uri="{FF2B5EF4-FFF2-40B4-BE49-F238E27FC236}">
              <a16:creationId xmlns:a16="http://schemas.microsoft.com/office/drawing/2014/main" id="{D04BF888-A5B3-4BFA-915F-3BB5D46D6038}"/>
            </a:ext>
          </a:extLst>
        </cdr:cNvPr>
        <cdr:cNvSpPr/>
      </cdr:nvSpPr>
      <cdr:spPr>
        <a:xfrm xmlns:a="http://schemas.openxmlformats.org/drawingml/2006/main">
          <a:off x="8550834" y="1709271"/>
          <a:ext cx="6533030" cy="150906"/>
        </a:xfrm>
        <a:prstGeom xmlns:a="http://schemas.openxmlformats.org/drawingml/2006/main" prst="rect">
          <a:avLst/>
        </a:prstGeom>
        <a:solidFill xmlns:a="http://schemas.openxmlformats.org/drawingml/2006/main">
          <a:srgbClr val="960000">
            <a:alpha val="40000"/>
          </a:srgbClr>
        </a:solidFill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nl-BE"/>
        </a:p>
      </cdr:txBody>
    </cdr:sp>
  </cdr:relSizeAnchor>
  <cdr:relSizeAnchor xmlns:cdr="http://schemas.openxmlformats.org/drawingml/2006/chartDrawing">
    <cdr:from>
      <cdr:x>0.67179</cdr:x>
      <cdr:y>0.3242</cdr:y>
    </cdr:from>
    <cdr:to>
      <cdr:x>0.67179</cdr:x>
      <cdr:y>0.38167</cdr:y>
    </cdr:to>
    <cdr:cxnSp macro="">
      <cdr:nvCxnSpPr>
        <cdr:cNvPr id="18" name="Rechte verbindingslijn met pijl 17">
          <a:extLst xmlns:a="http://schemas.openxmlformats.org/drawingml/2006/main">
            <a:ext uri="{FF2B5EF4-FFF2-40B4-BE49-F238E27FC236}">
              <a16:creationId xmlns:a16="http://schemas.microsoft.com/office/drawing/2014/main" id="{FCFD8589-0489-4C2D-B0FE-76A01F5308C4}"/>
            </a:ext>
          </a:extLst>
        </cdr:cNvPr>
        <cdr:cNvCxnSpPr/>
      </cdr:nvCxnSpPr>
      <cdr:spPr>
        <a:xfrm xmlns:a="http://schemas.openxmlformats.org/drawingml/2006/main" flipV="1">
          <a:off x="11261912" y="2179775"/>
          <a:ext cx="0" cy="386372"/>
        </a:xfrm>
        <a:prstGeom xmlns:a="http://schemas.openxmlformats.org/drawingml/2006/main" prst="straightConnector1">
          <a:avLst/>
        </a:prstGeom>
        <a:ln xmlns:a="http://schemas.openxmlformats.org/drawingml/2006/main" w="28575">
          <a:solidFill>
            <a:srgbClr val="960000"/>
          </a:solidFill>
          <a:prstDash val="dashDot"/>
          <a:headEnd type="oval" w="med" len="med"/>
          <a:tailEnd type="triangle" w="med" len="med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0.90561</cdr:x>
      <cdr:y>0.08759</cdr:y>
    </cdr:from>
    <cdr:to>
      <cdr:x>0.99208</cdr:x>
      <cdr:y>0.19526</cdr:y>
    </cdr:to>
    <cdr:sp macro="" textlink="">
      <cdr:nvSpPr>
        <cdr:cNvPr id="22" name="Tekstvak 21">
          <a:extLst xmlns:a="http://schemas.openxmlformats.org/drawingml/2006/main">
            <a:ext uri="{FF2B5EF4-FFF2-40B4-BE49-F238E27FC236}">
              <a16:creationId xmlns:a16="http://schemas.microsoft.com/office/drawing/2014/main" id="{CA1A8EDC-F7F9-4160-9FFC-C0F2267185B8}"/>
            </a:ext>
          </a:extLst>
        </cdr:cNvPr>
        <cdr:cNvSpPr txBox="1"/>
      </cdr:nvSpPr>
      <cdr:spPr>
        <a:xfrm xmlns:a="http://schemas.openxmlformats.org/drawingml/2006/main">
          <a:off x="15374471" y="537882"/>
          <a:ext cx="1467970" cy="661147"/>
        </a:xfrm>
        <a:prstGeom xmlns:a="http://schemas.openxmlformats.org/drawingml/2006/main" prst="rect">
          <a:avLst/>
        </a:prstGeom>
        <a:solidFill xmlns:a="http://schemas.openxmlformats.org/drawingml/2006/main">
          <a:srgbClr val="1DEB6B"/>
        </a:solidFill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nl-BE" sz="1400" b="1"/>
            <a:t>7</a:t>
          </a:r>
          <a:r>
            <a:rPr lang="nl-BE" sz="1400" b="1" baseline="0"/>
            <a:t> wedstrijden</a:t>
          </a:r>
        </a:p>
        <a:p xmlns:a="http://schemas.openxmlformats.org/drawingml/2006/main">
          <a:r>
            <a:rPr lang="nl-BE" sz="1400" b="1" baseline="0"/>
            <a:t>6 W en 1 V</a:t>
          </a:r>
          <a:endParaRPr lang="nl-BE" sz="1400" b="1"/>
        </a:p>
      </cdr:txBody>
    </cdr:sp>
  </cdr:relSizeAnchor>
  <cdr:relSizeAnchor xmlns:cdr="http://schemas.openxmlformats.org/drawingml/2006/chartDrawing">
    <cdr:from>
      <cdr:x>0.89373</cdr:x>
      <cdr:y>0.06752</cdr:y>
    </cdr:from>
    <cdr:to>
      <cdr:x>0.89373</cdr:x>
      <cdr:y>0.20803</cdr:y>
    </cdr:to>
    <cdr:cxnSp macro="">
      <cdr:nvCxnSpPr>
        <cdr:cNvPr id="24" name="Rechte verbindingslijn 23">
          <a:extLst xmlns:a="http://schemas.openxmlformats.org/drawingml/2006/main">
            <a:ext uri="{FF2B5EF4-FFF2-40B4-BE49-F238E27FC236}">
              <a16:creationId xmlns:a16="http://schemas.microsoft.com/office/drawing/2014/main" id="{AB961DCD-4421-4842-A17D-B89C390056FF}"/>
            </a:ext>
          </a:extLst>
        </cdr:cNvPr>
        <cdr:cNvCxnSpPr/>
      </cdr:nvCxnSpPr>
      <cdr:spPr>
        <a:xfrm xmlns:a="http://schemas.openxmlformats.org/drawingml/2006/main">
          <a:off x="15172765" y="414617"/>
          <a:ext cx="0" cy="862853"/>
        </a:xfrm>
        <a:prstGeom xmlns:a="http://schemas.openxmlformats.org/drawingml/2006/main" prst="line">
          <a:avLst/>
        </a:prstGeom>
        <a:ln xmlns:a="http://schemas.openxmlformats.org/drawingml/2006/main" w="38100">
          <a:solidFill>
            <a:srgbClr val="1DEB6B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0.90398</cdr:x>
      <cdr:y>0.20353</cdr:y>
    </cdr:from>
    <cdr:to>
      <cdr:x>0.99045</cdr:x>
      <cdr:y>0.31119</cdr:y>
    </cdr:to>
    <cdr:sp macro="" textlink="">
      <cdr:nvSpPr>
        <cdr:cNvPr id="25" name="Tekstvak 1">
          <a:extLst xmlns:a="http://schemas.openxmlformats.org/drawingml/2006/main">
            <a:ext uri="{FF2B5EF4-FFF2-40B4-BE49-F238E27FC236}">
              <a16:creationId xmlns:a16="http://schemas.microsoft.com/office/drawing/2014/main" id="{38A392E1-BD8F-4BE2-A06E-93FCD461BAA0}"/>
            </a:ext>
          </a:extLst>
        </cdr:cNvPr>
        <cdr:cNvSpPr txBox="1"/>
      </cdr:nvSpPr>
      <cdr:spPr>
        <a:xfrm xmlns:a="http://schemas.openxmlformats.org/drawingml/2006/main">
          <a:off x="15346829" y="1249830"/>
          <a:ext cx="1467970" cy="661147"/>
        </a:xfrm>
        <a:prstGeom xmlns:a="http://schemas.openxmlformats.org/drawingml/2006/main" prst="rect">
          <a:avLst/>
        </a:prstGeom>
        <a:solidFill xmlns:a="http://schemas.openxmlformats.org/drawingml/2006/main">
          <a:srgbClr val="FF6600"/>
        </a:solidFill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nl-BE" sz="1400" b="1" baseline="0"/>
            <a:t>5 wedstrijden</a:t>
          </a:r>
        </a:p>
        <a:p xmlns:a="http://schemas.openxmlformats.org/drawingml/2006/main">
          <a:r>
            <a:rPr lang="nl-BE" sz="1400" b="1" baseline="0"/>
            <a:t>1 W en 4 V</a:t>
          </a:r>
          <a:endParaRPr lang="nl-BE" sz="1400" b="1"/>
        </a:p>
      </cdr:txBody>
    </cdr:sp>
  </cdr:relSizeAnchor>
  <cdr:relSizeAnchor xmlns:cdr="http://schemas.openxmlformats.org/drawingml/2006/chartDrawing">
    <cdr:from>
      <cdr:x>0.89373</cdr:x>
      <cdr:y>0.2062</cdr:y>
    </cdr:from>
    <cdr:to>
      <cdr:x>0.89373</cdr:x>
      <cdr:y>0.31279</cdr:y>
    </cdr:to>
    <cdr:cxnSp macro="">
      <cdr:nvCxnSpPr>
        <cdr:cNvPr id="26" name="Rechte verbindingslijn 25">
          <a:extLst xmlns:a="http://schemas.openxmlformats.org/drawingml/2006/main">
            <a:ext uri="{FF2B5EF4-FFF2-40B4-BE49-F238E27FC236}">
              <a16:creationId xmlns:a16="http://schemas.microsoft.com/office/drawing/2014/main" id="{6002199F-53BE-4A36-AB25-98D439A24D22}"/>
            </a:ext>
          </a:extLst>
        </cdr:cNvPr>
        <cdr:cNvCxnSpPr/>
      </cdr:nvCxnSpPr>
      <cdr:spPr>
        <a:xfrm xmlns:a="http://schemas.openxmlformats.org/drawingml/2006/main">
          <a:off x="14982479" y="1012088"/>
          <a:ext cx="0" cy="523118"/>
        </a:xfrm>
        <a:prstGeom xmlns:a="http://schemas.openxmlformats.org/drawingml/2006/main" prst="line">
          <a:avLst/>
        </a:prstGeom>
        <a:ln xmlns:a="http://schemas.openxmlformats.org/drawingml/2006/main" w="38100">
          <a:solidFill>
            <a:srgbClr val="FF6600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23</xdr:col>
      <xdr:colOff>76200</xdr:colOff>
      <xdr:row>32</xdr:row>
      <xdr:rowOff>57150</xdr:rowOff>
    </xdr:from>
    <xdr:ext cx="5400675" cy="3333750"/>
    <xdr:graphicFrame macro="">
      <xdr:nvGraphicFramePr>
        <xdr:cNvPr id="2" name="Chart 1" title="Diagram">
          <a:extLst>
            <a:ext uri="{FF2B5EF4-FFF2-40B4-BE49-F238E27FC236}">
              <a16:creationId xmlns:a16="http://schemas.microsoft.com/office/drawing/2014/main" id="{170529BA-CAD9-4FC3-8E7F-F4E7256C54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11206</xdr:colOff>
      <xdr:row>40</xdr:row>
      <xdr:rowOff>156882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55E5BF3D-3E4C-4FBD-8705-4C1583F8CA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11206</xdr:colOff>
      <xdr:row>40</xdr:row>
      <xdr:rowOff>156882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4978C0CF-64A5-49CE-B0B9-D3468C97C6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11206</xdr:rowOff>
    </xdr:from>
    <xdr:to>
      <xdr:col>9</xdr:col>
      <xdr:colOff>0</xdr:colOff>
      <xdr:row>42</xdr:row>
      <xdr:rowOff>190499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137B3FB1-EF70-4E72-BD72-A28BA4F50B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ieter/Downloads/Periodisering%201ste%20Seizoenshelft%20Wedstrijden%20Competitie%20Gewest.%20U17-C%20Niv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iodisering U17 - S 2018-2019"/>
      <sheetName val="WE"/>
      <sheetName val="TR"/>
      <sheetName val="Positie speler"/>
      <sheetName val="Contactgegevens"/>
      <sheetName val="€€€"/>
      <sheetName val="HULP"/>
    </sheetNames>
    <sheetDataSet>
      <sheetData sheetId="0">
        <row r="2">
          <cell r="E2">
            <v>12</v>
          </cell>
        </row>
        <row r="5">
          <cell r="E5">
            <v>7</v>
          </cell>
        </row>
        <row r="7">
          <cell r="E7">
            <v>6</v>
          </cell>
        </row>
        <row r="9">
          <cell r="E9">
            <v>3</v>
          </cell>
        </row>
        <row r="12">
          <cell r="E12">
            <v>10</v>
          </cell>
        </row>
        <row r="14">
          <cell r="E14">
            <v>7</v>
          </cell>
        </row>
        <row r="17">
          <cell r="E17">
            <v>13</v>
          </cell>
        </row>
        <row r="19">
          <cell r="E19">
            <v>8</v>
          </cell>
        </row>
        <row r="21">
          <cell r="E21">
            <v>12</v>
          </cell>
        </row>
        <row r="24">
          <cell r="E24">
            <v>11</v>
          </cell>
        </row>
        <row r="26">
          <cell r="E26">
            <v>10</v>
          </cell>
        </row>
        <row r="31">
          <cell r="E31">
            <v>8</v>
          </cell>
        </row>
        <row r="33">
          <cell r="E33">
            <v>11</v>
          </cell>
        </row>
        <row r="40">
          <cell r="E40">
            <v>19</v>
          </cell>
        </row>
        <row r="42">
          <cell r="E42">
            <v>16</v>
          </cell>
        </row>
        <row r="45">
          <cell r="E45" t="str">
            <v>11 sp.</v>
          </cell>
        </row>
        <row r="47">
          <cell r="E47">
            <v>16</v>
          </cell>
        </row>
        <row r="49">
          <cell r="E49">
            <v>12</v>
          </cell>
        </row>
        <row r="54">
          <cell r="E54">
            <v>17</v>
          </cell>
        </row>
        <row r="56">
          <cell r="E56">
            <v>15</v>
          </cell>
        </row>
        <row r="61">
          <cell r="E61">
            <v>15</v>
          </cell>
        </row>
        <row r="63">
          <cell r="E63">
            <v>11</v>
          </cell>
        </row>
        <row r="68">
          <cell r="E68">
            <v>17</v>
          </cell>
        </row>
        <row r="70">
          <cell r="E70">
            <v>9</v>
          </cell>
        </row>
        <row r="77">
          <cell r="E77">
            <v>11</v>
          </cell>
        </row>
        <row r="82">
          <cell r="E82">
            <v>18</v>
          </cell>
        </row>
        <row r="84">
          <cell r="E84">
            <v>6</v>
          </cell>
        </row>
        <row r="89">
          <cell r="E89">
            <v>16</v>
          </cell>
        </row>
        <row r="91">
          <cell r="E91">
            <v>10</v>
          </cell>
        </row>
        <row r="96">
          <cell r="E96">
            <v>8</v>
          </cell>
        </row>
        <row r="98">
          <cell r="E98">
            <v>7</v>
          </cell>
        </row>
        <row r="101">
          <cell r="E101">
            <v>9</v>
          </cell>
        </row>
        <row r="105">
          <cell r="E105">
            <v>14</v>
          </cell>
        </row>
        <row r="110">
          <cell r="E110">
            <v>17</v>
          </cell>
        </row>
        <row r="112">
          <cell r="E112">
            <v>17</v>
          </cell>
        </row>
        <row r="115">
          <cell r="E115">
            <v>15</v>
          </cell>
        </row>
        <row r="119">
          <cell r="E119">
            <v>17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ieter" refreshedDate="43585.515741435185" createdVersion="6" refreshedVersion="6" minRefreshableVersion="3" recordCount="18" xr:uid="{C3F5832E-99B2-478E-85B5-28AA22D72242}">
  <cacheSource type="worksheet">
    <worksheetSource ref="A3:J21" sheet="TR (2)"/>
  </cacheSource>
  <cacheFields count="10">
    <cacheField name="Speler" numFmtId="0">
      <sharedItems count="21">
        <s v="Arnault Van Caelenberg"/>
        <s v="Brent van den Bulcke"/>
        <s v="Emano De Bruycker"/>
        <s v="Gilles Lasnier"/>
        <s v="Leon Cottenie"/>
        <s v="Louis Van Caelenberg"/>
        <s v="Lowie Polfliet"/>
        <s v="Luka Beert"/>
        <s v="Marius Boonen"/>
        <s v="Osman Omarzad"/>
        <s v="Ramon Jossa"/>
        <s v="Rune Oosterlinck"/>
        <s v="Seppe De Smet"/>
        <s v="Sven Menschaert"/>
        <s v="Ugo Boonen"/>
        <s v="Wolf De Witte"/>
        <s v="Yaro Clerick"/>
        <s v="TOTAAL"/>
        <s v="Arthur Beyst" u="1"/>
        <s v="Gilles Bodry" u="1"/>
        <s v="Tomas Heyneman" u="1"/>
      </sharedItems>
    </cacheField>
    <cacheField name="Maand Januari - Aanwezig" numFmtId="0">
      <sharedItems containsSemiMixedTypes="0" containsString="0" containsNumber="1" containsInteger="1" minValue="3" maxValue="15"/>
    </cacheField>
    <cacheField name="Maand Januari - Niet aanwezig" numFmtId="0">
      <sharedItems containsSemiMixedTypes="0" containsString="0" containsNumber="1" containsInteger="1" minValue="0" maxValue="6"/>
    </cacheField>
    <cacheField name="Maand Januari - Zonder/te laat verwittigen" numFmtId="0">
      <sharedItems containsSemiMixedTypes="0" containsString="0" containsNumber="1" containsInteger="1" minValue="0" maxValue="3"/>
    </cacheField>
    <cacheField name="Maand Februari - Aanwezig" numFmtId="0">
      <sharedItems containsSemiMixedTypes="0" containsString="0" containsNumber="1" containsInteger="1" minValue="2" maxValue="10"/>
    </cacheField>
    <cacheField name="Maand Februari - Niet aanwezig" numFmtId="0">
      <sharedItems containsSemiMixedTypes="0" containsString="0" containsNumber="1" containsInteger="1" minValue="0" maxValue="5"/>
    </cacheField>
    <cacheField name="Maand Februari - Zonder/te laat verwittigen" numFmtId="0">
      <sharedItems containsSemiMixedTypes="0" containsString="0" containsNumber="1" containsInteger="1" minValue="0" maxValue="2"/>
    </cacheField>
    <cacheField name="Maand Maart - Aanwezig" numFmtId="0">
      <sharedItems containsSemiMixedTypes="0" containsString="0" containsNumber="1" containsInteger="1" minValue="3" maxValue="9"/>
    </cacheField>
    <cacheField name="Maand Maart - Niet aanwezig" numFmtId="0">
      <sharedItems containsSemiMixedTypes="0" containsString="0" containsNumber="1" containsInteger="1" minValue="0" maxValue="5"/>
    </cacheField>
    <cacheField name="Maand Maart - Zonder/te laat verwittigen" numFmtId="0">
      <sharedItems containsSemiMixedTypes="0" containsString="0" containsNumber="1" containsInteger="1" minValue="0" maxValue="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ieter" refreshedDate="43585.515741435185" createdVersion="6" refreshedVersion="6" minRefreshableVersion="3" recordCount="4" xr:uid="{2E985578-D9C5-4D20-BB10-8FD52D7E56FB}">
  <cacheSource type="worksheet">
    <worksheetSource name="Tabel5"/>
  </cacheSource>
  <cacheFields count="13">
    <cacheField name="Periode" numFmtId="0">
      <sharedItems count="4">
        <s v="Voorbereiding"/>
        <s v="September"/>
        <s v="Oktober"/>
        <s v="November"/>
      </sharedItems>
    </cacheField>
    <cacheField name="Aantal - totaal" numFmtId="0">
      <sharedItems containsSemiMixedTypes="0" containsString="0" containsNumber="1" containsInteger="1" minValue="8" maxValue="13"/>
    </cacheField>
    <cacheField name="Aantal - maandag+teambuilding" numFmtId="0">
      <sharedItems containsSemiMixedTypes="0" containsString="0" containsNumber="1" containsInteger="1" minValue="1" maxValue="4"/>
    </cacheField>
    <cacheField name="Aantal - woensdag" numFmtId="0">
      <sharedItems containsSemiMixedTypes="0" containsString="0" containsNumber="1" containsInteger="1" minValue="2" maxValue="5"/>
    </cacheField>
    <cacheField name="Aantal - vrijdag" numFmtId="0">
      <sharedItems containsSemiMixedTypes="0" containsString="0" containsNumber="1" containsInteger="1" minValue="4" maxValue="4"/>
    </cacheField>
    <cacheField name="Aanwezig - totaal" numFmtId="0">
      <sharedItems containsSemiMixedTypes="0" containsString="0" containsNumber="1" minValue="8" maxValue="14.4"/>
    </cacheField>
    <cacheField name="Aanwezig - maandag+teambuilding" numFmtId="0">
      <sharedItems containsSemiMixedTypes="0" containsString="0" containsNumber="1" minValue="9.25" maxValue="12.5"/>
    </cacheField>
    <cacheField name="Aanwezig - woensdag" numFmtId="0">
      <sharedItems containsSemiMixedTypes="0" containsString="0" containsNumber="1" minValue="8.4" maxValue="16.25"/>
    </cacheField>
    <cacheField name="Aanwezig - vrijdag" numFmtId="0">
      <sharedItems containsSemiMixedTypes="0" containsString="0" containsNumber="1" minValue="6.2" maxValue="13.5"/>
    </cacheField>
    <cacheField name="Afwezig - totaal" numFmtId="0">
      <sharedItems containsSemiMixedTypes="0" containsString="0" containsNumber="1" minValue="3.2" maxValue="10"/>
    </cacheField>
    <cacheField name="Afwezig - maandag+teambuilding" numFmtId="0">
      <sharedItems containsSemiMixedTypes="0" containsString="0" containsNumber="1" minValue="5" maxValue="8.75"/>
    </cacheField>
    <cacheField name="Afwezig - woensdag" numFmtId="0">
      <sharedItems containsSemiMixedTypes="0" containsString="0" containsNumber="1" minValue="1.25" maxValue="9.6"/>
    </cacheField>
    <cacheField name="Afwezig - vrijdag" numFmtId="0">
      <sharedItems containsSemiMixedTypes="0" containsString="0" containsNumber="1" minValue="4.3" maxValue="11.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ieter" refreshedDate="43585.515741550924" createdVersion="6" refreshedVersion="6" minRefreshableVersion="3" recordCount="17" xr:uid="{26E99A8A-0EAC-42C6-875A-490E3F6AC325}">
  <cacheSource type="worksheet">
    <worksheetSource ref="A3:M20" sheet="TR (2)"/>
  </cacheSource>
  <cacheFields count="13">
    <cacheField name="Speler" numFmtId="0">
      <sharedItems count="20">
        <s v="Arnault Van Caelenberg"/>
        <s v="Brent van den Bulcke"/>
        <s v="Emano De Bruycker"/>
        <s v="Gilles Lasnier"/>
        <s v="Leon Cottenie"/>
        <s v="Louis Van Caelenberg"/>
        <s v="Lowie Polfliet"/>
        <s v="Luka Beert"/>
        <s v="Marius Boonen"/>
        <s v="Osman Omarzad"/>
        <s v="Ramon Jossa"/>
        <s v="Rune Oosterlinck"/>
        <s v="Seppe De Smet"/>
        <s v="Sven Menschaert"/>
        <s v="Ugo Boonen"/>
        <s v="Wolf De Witte"/>
        <s v="Yaro Clerick"/>
        <s v="Arthur Beyst" u="1"/>
        <s v="Gilles Bodry" u="1"/>
        <s v="Tomas Heyneman" u="1"/>
      </sharedItems>
    </cacheField>
    <cacheField name="Maand Januari - Aanwezig" numFmtId="0">
      <sharedItems containsSemiMixedTypes="0" containsString="0" containsNumber="1" containsInteger="1" minValue="3" maxValue="9"/>
    </cacheField>
    <cacheField name="Maand Januari - Niet aanwezig" numFmtId="0">
      <sharedItems containsSemiMixedTypes="0" containsString="0" containsNumber="1" containsInteger="1" minValue="0" maxValue="6"/>
    </cacheField>
    <cacheField name="Maand Januari - Zonder/te laat verwittigen" numFmtId="0">
      <sharedItems containsSemiMixedTypes="0" containsString="0" containsNumber="1" containsInteger="1" minValue="0" maxValue="3"/>
    </cacheField>
    <cacheField name="Maand Februari - Aanwezig" numFmtId="0">
      <sharedItems containsSemiMixedTypes="0" containsString="0" containsNumber="1" containsInteger="1" minValue="2" maxValue="8"/>
    </cacheField>
    <cacheField name="Maand Februari - Niet aanwezig" numFmtId="0">
      <sharedItems containsSemiMixedTypes="0" containsString="0" containsNumber="1" containsInteger="1" minValue="0" maxValue="5"/>
    </cacheField>
    <cacheField name="Maand Februari - Zonder/te laat verwittigen" numFmtId="0">
      <sharedItems containsSemiMixedTypes="0" containsString="0" containsNumber="1" containsInteger="1" minValue="0" maxValue="2"/>
    </cacheField>
    <cacheField name="Maand Maart - Aanwezig" numFmtId="0">
      <sharedItems containsSemiMixedTypes="0" containsString="0" containsNumber="1" containsInteger="1" minValue="3" maxValue="8"/>
    </cacheField>
    <cacheField name="Maand Maart - Niet aanwezig" numFmtId="0">
      <sharedItems containsSemiMixedTypes="0" containsString="0" containsNumber="1" containsInteger="1" minValue="1" maxValue="5"/>
    </cacheField>
    <cacheField name="Maand Maart - Zonder/te laat verwittigen" numFmtId="0">
      <sharedItems containsSemiMixedTypes="0" containsString="0" containsNumber="1" containsInteger="1" minValue="0" maxValue="2"/>
    </cacheField>
    <cacheField name="Maand April - Aanwezig" numFmtId="0">
      <sharedItems containsSemiMixedTypes="0" containsString="0" containsNumber="1" containsInteger="1" minValue="1" maxValue="7"/>
    </cacheField>
    <cacheField name="Maand April - Niet aanwezig" numFmtId="0">
      <sharedItems containsSemiMixedTypes="0" containsString="0" containsNumber="1" containsInteger="1" minValue="0" maxValue="4"/>
    </cacheField>
    <cacheField name="Maand April - Zonder/te laat verwittigen" numFmtId="0">
      <sharedItems containsSemiMixedTypes="0" containsString="0" containsNumber="1" containsInteg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ieter" refreshedDate="43585.520311921297" createdVersion="6" refreshedVersion="6" minRefreshableVersion="3" recordCount="18" xr:uid="{E45F16CA-F873-4778-9427-E83E9B104E8F}">
  <cacheSource type="worksheet">
    <worksheetSource ref="A3:M21" sheet="TR (2)"/>
  </cacheSource>
  <cacheFields count="13">
    <cacheField name="Speler" numFmtId="0">
      <sharedItems count="21">
        <s v="Arnault Van Caelenberg"/>
        <s v="Brent van den Bulcke"/>
        <s v="Emano De Bruycker"/>
        <s v="Gilles Lasnier"/>
        <s v="Leon Cottenie"/>
        <s v="Louis Van Caelenberg"/>
        <s v="Lowie Polfliet"/>
        <s v="Luka Beert"/>
        <s v="Marius Boonen"/>
        <s v="Osman Omarzad"/>
        <s v="Ramon Jossa"/>
        <s v="Rune Oosterlinck"/>
        <s v="Seppe De Smet"/>
        <s v="Sven Menschaert"/>
        <s v="Ugo Boonen"/>
        <s v="Wolf De Witte"/>
        <s v="Yaro Clerick"/>
        <s v="TOTAAL"/>
        <s v="Arthur Beyst" u="1"/>
        <s v="Gilles Bodry" u="1"/>
        <s v="Tomas Heyneman" u="1"/>
      </sharedItems>
    </cacheField>
    <cacheField name="Maand Januari - Aanwezig" numFmtId="0">
      <sharedItems containsSemiMixedTypes="0" containsString="0" containsNumber="1" containsInteger="1" minValue="3" maxValue="9"/>
    </cacheField>
    <cacheField name="Maand Januari - Niet aanwezig" numFmtId="0">
      <sharedItems containsSemiMixedTypes="0" containsString="0" containsNumber="1" containsInteger="1" minValue="0" maxValue="6"/>
    </cacheField>
    <cacheField name="Maand Januari - Zonder/te laat verwittigen" numFmtId="0">
      <sharedItems containsSemiMixedTypes="0" containsString="0" containsNumber="1" containsInteger="1" minValue="0" maxValue="3"/>
    </cacheField>
    <cacheField name="Maand Februari - Aanwezig" numFmtId="0">
      <sharedItems containsSemiMixedTypes="0" containsString="0" containsNumber="1" containsInteger="1" minValue="2" maxValue="8"/>
    </cacheField>
    <cacheField name="Maand Februari - Niet aanwezig" numFmtId="0">
      <sharedItems containsSemiMixedTypes="0" containsString="0" containsNumber="1" containsInteger="1" minValue="0" maxValue="5"/>
    </cacheField>
    <cacheField name="Maand Februari - Zonder/te laat verwittigen" numFmtId="0">
      <sharedItems containsSemiMixedTypes="0" containsString="0" containsNumber="1" containsInteger="1" minValue="0" maxValue="2"/>
    </cacheField>
    <cacheField name="Maand Maart - Aanwezig" numFmtId="0">
      <sharedItems containsSemiMixedTypes="0" containsString="0" containsNumber="1" containsInteger="1" minValue="3" maxValue="9"/>
    </cacheField>
    <cacheField name="Maand Maart - Niet aanwezig" numFmtId="0">
      <sharedItems containsSemiMixedTypes="0" containsString="0" containsNumber="1" containsInteger="1" minValue="0" maxValue="5"/>
    </cacheField>
    <cacheField name="Maand Maart - Zonder/te laat verwittigen" numFmtId="0">
      <sharedItems containsSemiMixedTypes="0" containsString="0" containsNumber="1" containsInteger="1" minValue="0" maxValue="2"/>
    </cacheField>
    <cacheField name="Maand April - Aanwezig" numFmtId="0">
      <sharedItems containsSemiMixedTypes="0" containsString="0" containsNumber="1" containsInteger="1" minValue="1" maxValue="7"/>
    </cacheField>
    <cacheField name="Maand April - Niet aanwezig" numFmtId="0">
      <sharedItems containsSemiMixedTypes="0" containsString="0" containsNumber="1" containsInteger="1" minValue="0" maxValue="4"/>
    </cacheField>
    <cacheField name="Maand April - Zonder/te laat verwittigen" numFmtId="0">
      <sharedItems containsSemiMixedTypes="0" containsString="0" containsNumber="1" containsInteger="1" minValue="0" maxValue="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x v="0"/>
    <n v="9"/>
    <n v="0"/>
    <n v="0"/>
    <n v="8"/>
    <n v="0"/>
    <n v="0"/>
    <n v="5"/>
    <n v="3"/>
    <n v="1"/>
  </r>
  <r>
    <x v="1"/>
    <n v="8"/>
    <n v="1"/>
    <n v="0"/>
    <n v="7"/>
    <n v="1"/>
    <n v="0"/>
    <n v="8"/>
    <n v="1"/>
    <n v="0"/>
  </r>
  <r>
    <x v="2"/>
    <n v="9"/>
    <n v="0"/>
    <n v="0"/>
    <n v="7"/>
    <n v="1"/>
    <n v="0"/>
    <n v="6"/>
    <n v="1"/>
    <n v="2"/>
  </r>
  <r>
    <x v="3"/>
    <n v="6"/>
    <n v="2"/>
    <n v="1"/>
    <n v="7"/>
    <n v="1"/>
    <n v="0"/>
    <n v="4"/>
    <n v="3"/>
    <n v="2"/>
  </r>
  <r>
    <x v="4"/>
    <n v="8"/>
    <n v="1"/>
    <n v="0"/>
    <n v="7"/>
    <n v="1"/>
    <n v="0"/>
    <n v="6"/>
    <n v="3"/>
    <n v="0"/>
  </r>
  <r>
    <x v="5"/>
    <n v="6"/>
    <n v="3"/>
    <n v="0"/>
    <n v="7"/>
    <n v="1"/>
    <n v="0"/>
    <n v="5"/>
    <n v="3"/>
    <n v="1"/>
  </r>
  <r>
    <x v="6"/>
    <n v="5"/>
    <n v="3"/>
    <n v="1"/>
    <n v="6"/>
    <n v="2"/>
    <n v="0"/>
    <n v="5"/>
    <n v="3"/>
    <n v="1"/>
  </r>
  <r>
    <x v="7"/>
    <n v="6"/>
    <n v="3"/>
    <n v="0"/>
    <n v="2"/>
    <n v="5"/>
    <n v="1"/>
    <n v="3"/>
    <n v="5"/>
    <n v="1"/>
  </r>
  <r>
    <x v="8"/>
    <n v="7"/>
    <n v="1"/>
    <n v="1"/>
    <n v="7"/>
    <n v="0"/>
    <n v="1"/>
    <n v="4"/>
    <n v="5"/>
    <n v="0"/>
  </r>
  <r>
    <x v="9"/>
    <n v="4"/>
    <n v="3"/>
    <n v="2"/>
    <n v="5"/>
    <n v="1"/>
    <n v="2"/>
    <n v="4"/>
    <n v="3"/>
    <n v="2"/>
  </r>
  <r>
    <x v="10"/>
    <n v="7"/>
    <n v="2"/>
    <n v="0"/>
    <n v="5"/>
    <n v="3"/>
    <n v="0"/>
    <n v="7"/>
    <n v="1"/>
    <n v="1"/>
  </r>
  <r>
    <x v="11"/>
    <n v="6"/>
    <n v="1"/>
    <n v="2"/>
    <n v="8"/>
    <n v="0"/>
    <n v="0"/>
    <n v="4"/>
    <n v="5"/>
    <n v="0"/>
  </r>
  <r>
    <x v="12"/>
    <n v="5"/>
    <n v="1"/>
    <n v="3"/>
    <n v="4"/>
    <n v="4"/>
    <n v="0"/>
    <n v="6"/>
    <n v="3"/>
    <n v="0"/>
  </r>
  <r>
    <x v="13"/>
    <n v="6"/>
    <n v="3"/>
    <n v="0"/>
    <n v="6"/>
    <n v="2"/>
    <n v="0"/>
    <n v="6"/>
    <n v="3"/>
    <n v="0"/>
  </r>
  <r>
    <x v="14"/>
    <n v="8"/>
    <n v="0"/>
    <n v="1"/>
    <n v="8"/>
    <n v="0"/>
    <n v="0"/>
    <n v="6"/>
    <n v="2"/>
    <n v="1"/>
  </r>
  <r>
    <x v="15"/>
    <n v="8"/>
    <n v="0"/>
    <n v="1"/>
    <n v="4"/>
    <n v="2"/>
    <n v="0"/>
    <n v="5"/>
    <n v="4"/>
    <n v="0"/>
  </r>
  <r>
    <x v="16"/>
    <n v="3"/>
    <n v="6"/>
    <n v="0"/>
    <n v="2"/>
    <n v="5"/>
    <n v="1"/>
    <n v="4"/>
    <n v="3"/>
    <n v="2"/>
  </r>
  <r>
    <x v="17"/>
    <n v="15"/>
    <n v="0"/>
    <n v="0"/>
    <n v="10"/>
    <n v="0"/>
    <n v="0"/>
    <n v="9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">
  <r>
    <x v="0"/>
    <n v="13"/>
    <n v="4"/>
    <n v="5"/>
    <n v="4"/>
    <n v="8"/>
    <n v="9.25"/>
    <n v="8.4"/>
    <n v="6.2"/>
    <n v="10"/>
    <n v="8.75"/>
    <n v="9.6"/>
    <n v="11.8"/>
  </r>
  <r>
    <x v="1"/>
    <n v="10"/>
    <n v="2"/>
    <n v="4"/>
    <n v="4"/>
    <n v="14.4"/>
    <n v="12.5"/>
    <n v="16.25"/>
    <n v="13.5"/>
    <n v="3.2"/>
    <n v="5"/>
    <n v="1.25"/>
    <n v="4.3"/>
  </r>
  <r>
    <x v="2"/>
    <n v="9"/>
    <n v="1"/>
    <n v="4"/>
    <n v="4"/>
    <n v="11.4"/>
    <n v="10"/>
    <n v="14.25"/>
    <n v="9"/>
    <n v="6.2"/>
    <n v="8"/>
    <n v="3.75"/>
    <n v="8.3000000000000007"/>
  </r>
  <r>
    <x v="3"/>
    <n v="8"/>
    <n v="2"/>
    <n v="2"/>
    <n v="4"/>
    <n v="10.75"/>
    <n v="9.5"/>
    <n v="11"/>
    <n v="11.25"/>
    <n v="7.25"/>
    <n v="8.5"/>
    <n v="7"/>
    <n v="6.8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">
  <r>
    <x v="0"/>
    <n v="9"/>
    <n v="0"/>
    <n v="0"/>
    <n v="8"/>
    <n v="0"/>
    <n v="0"/>
    <n v="5"/>
    <n v="3"/>
    <n v="1"/>
    <n v="3"/>
    <n v="4"/>
    <n v="0"/>
  </r>
  <r>
    <x v="1"/>
    <n v="8"/>
    <n v="1"/>
    <n v="0"/>
    <n v="7"/>
    <n v="1"/>
    <n v="0"/>
    <n v="8"/>
    <n v="1"/>
    <n v="0"/>
    <n v="4"/>
    <n v="3"/>
    <n v="0"/>
  </r>
  <r>
    <x v="2"/>
    <n v="9"/>
    <n v="0"/>
    <n v="0"/>
    <n v="7"/>
    <n v="1"/>
    <n v="0"/>
    <n v="6"/>
    <n v="1"/>
    <n v="2"/>
    <n v="3"/>
    <n v="0"/>
    <n v="4"/>
  </r>
  <r>
    <x v="3"/>
    <n v="6"/>
    <n v="2"/>
    <n v="1"/>
    <n v="7"/>
    <n v="1"/>
    <n v="0"/>
    <n v="4"/>
    <n v="3"/>
    <n v="2"/>
    <n v="6"/>
    <n v="0"/>
    <n v="1"/>
  </r>
  <r>
    <x v="4"/>
    <n v="8"/>
    <n v="1"/>
    <n v="0"/>
    <n v="7"/>
    <n v="1"/>
    <n v="0"/>
    <n v="6"/>
    <n v="3"/>
    <n v="0"/>
    <n v="4"/>
    <n v="3"/>
    <n v="0"/>
  </r>
  <r>
    <x v="5"/>
    <n v="6"/>
    <n v="3"/>
    <n v="0"/>
    <n v="7"/>
    <n v="1"/>
    <n v="0"/>
    <n v="5"/>
    <n v="3"/>
    <n v="1"/>
    <n v="4"/>
    <n v="2"/>
    <n v="1"/>
  </r>
  <r>
    <x v="6"/>
    <n v="5"/>
    <n v="3"/>
    <n v="1"/>
    <n v="6"/>
    <n v="2"/>
    <n v="0"/>
    <n v="5"/>
    <n v="3"/>
    <n v="1"/>
    <n v="5"/>
    <n v="1"/>
    <n v="1"/>
  </r>
  <r>
    <x v="7"/>
    <n v="6"/>
    <n v="3"/>
    <n v="0"/>
    <n v="2"/>
    <n v="5"/>
    <n v="1"/>
    <n v="3"/>
    <n v="5"/>
    <n v="1"/>
    <n v="1"/>
    <n v="2"/>
    <n v="4"/>
  </r>
  <r>
    <x v="8"/>
    <n v="7"/>
    <n v="1"/>
    <n v="1"/>
    <n v="7"/>
    <n v="0"/>
    <n v="1"/>
    <n v="4"/>
    <n v="5"/>
    <n v="0"/>
    <n v="4"/>
    <n v="3"/>
    <n v="0"/>
  </r>
  <r>
    <x v="9"/>
    <n v="4"/>
    <n v="3"/>
    <n v="2"/>
    <n v="5"/>
    <n v="1"/>
    <n v="2"/>
    <n v="4"/>
    <n v="3"/>
    <n v="2"/>
    <n v="7"/>
    <n v="0"/>
    <n v="0"/>
  </r>
  <r>
    <x v="10"/>
    <n v="7"/>
    <n v="2"/>
    <n v="0"/>
    <n v="5"/>
    <n v="3"/>
    <n v="0"/>
    <n v="7"/>
    <n v="1"/>
    <n v="1"/>
    <n v="6"/>
    <n v="1"/>
    <n v="0"/>
  </r>
  <r>
    <x v="11"/>
    <n v="6"/>
    <n v="1"/>
    <n v="2"/>
    <n v="8"/>
    <n v="0"/>
    <n v="0"/>
    <n v="4"/>
    <n v="5"/>
    <n v="0"/>
    <n v="6"/>
    <n v="0"/>
    <n v="1"/>
  </r>
  <r>
    <x v="12"/>
    <n v="5"/>
    <n v="1"/>
    <n v="3"/>
    <n v="4"/>
    <n v="4"/>
    <n v="0"/>
    <n v="6"/>
    <n v="3"/>
    <n v="0"/>
    <n v="2"/>
    <n v="3"/>
    <n v="2"/>
  </r>
  <r>
    <x v="13"/>
    <n v="6"/>
    <n v="3"/>
    <n v="0"/>
    <n v="6"/>
    <n v="2"/>
    <n v="0"/>
    <n v="6"/>
    <n v="3"/>
    <n v="0"/>
    <n v="3"/>
    <n v="4"/>
    <n v="0"/>
  </r>
  <r>
    <x v="14"/>
    <n v="8"/>
    <n v="0"/>
    <n v="1"/>
    <n v="8"/>
    <n v="0"/>
    <n v="0"/>
    <n v="6"/>
    <n v="2"/>
    <n v="1"/>
    <n v="4"/>
    <n v="3"/>
    <n v="0"/>
  </r>
  <r>
    <x v="15"/>
    <n v="8"/>
    <n v="0"/>
    <n v="1"/>
    <n v="4"/>
    <n v="2"/>
    <n v="0"/>
    <n v="5"/>
    <n v="4"/>
    <n v="0"/>
    <n v="5"/>
    <n v="1"/>
    <n v="1"/>
  </r>
  <r>
    <x v="16"/>
    <n v="3"/>
    <n v="6"/>
    <n v="0"/>
    <n v="2"/>
    <n v="5"/>
    <n v="1"/>
    <n v="4"/>
    <n v="3"/>
    <n v="2"/>
    <n v="2"/>
    <n v="4"/>
    <n v="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x v="0"/>
    <n v="9"/>
    <n v="0"/>
    <n v="0"/>
    <n v="8"/>
    <n v="0"/>
    <n v="0"/>
    <n v="5"/>
    <n v="3"/>
    <n v="1"/>
    <n v="3"/>
    <n v="4"/>
    <n v="0"/>
  </r>
  <r>
    <x v="1"/>
    <n v="8"/>
    <n v="1"/>
    <n v="0"/>
    <n v="7"/>
    <n v="1"/>
    <n v="0"/>
    <n v="8"/>
    <n v="1"/>
    <n v="0"/>
    <n v="4"/>
    <n v="3"/>
    <n v="0"/>
  </r>
  <r>
    <x v="2"/>
    <n v="9"/>
    <n v="0"/>
    <n v="0"/>
    <n v="7"/>
    <n v="1"/>
    <n v="0"/>
    <n v="6"/>
    <n v="1"/>
    <n v="2"/>
    <n v="3"/>
    <n v="0"/>
    <n v="4"/>
  </r>
  <r>
    <x v="3"/>
    <n v="6"/>
    <n v="2"/>
    <n v="1"/>
    <n v="7"/>
    <n v="1"/>
    <n v="0"/>
    <n v="4"/>
    <n v="3"/>
    <n v="2"/>
    <n v="6"/>
    <n v="0"/>
    <n v="1"/>
  </r>
  <r>
    <x v="4"/>
    <n v="8"/>
    <n v="1"/>
    <n v="0"/>
    <n v="7"/>
    <n v="1"/>
    <n v="0"/>
    <n v="6"/>
    <n v="3"/>
    <n v="0"/>
    <n v="4"/>
    <n v="3"/>
    <n v="0"/>
  </r>
  <r>
    <x v="5"/>
    <n v="6"/>
    <n v="3"/>
    <n v="0"/>
    <n v="7"/>
    <n v="1"/>
    <n v="0"/>
    <n v="5"/>
    <n v="3"/>
    <n v="1"/>
    <n v="4"/>
    <n v="2"/>
    <n v="1"/>
  </r>
  <r>
    <x v="6"/>
    <n v="5"/>
    <n v="3"/>
    <n v="1"/>
    <n v="6"/>
    <n v="2"/>
    <n v="0"/>
    <n v="5"/>
    <n v="3"/>
    <n v="1"/>
    <n v="5"/>
    <n v="1"/>
    <n v="1"/>
  </r>
  <r>
    <x v="7"/>
    <n v="6"/>
    <n v="3"/>
    <n v="0"/>
    <n v="2"/>
    <n v="5"/>
    <n v="1"/>
    <n v="3"/>
    <n v="5"/>
    <n v="1"/>
    <n v="1"/>
    <n v="2"/>
    <n v="4"/>
  </r>
  <r>
    <x v="8"/>
    <n v="7"/>
    <n v="1"/>
    <n v="1"/>
    <n v="7"/>
    <n v="0"/>
    <n v="1"/>
    <n v="4"/>
    <n v="5"/>
    <n v="0"/>
    <n v="4"/>
    <n v="3"/>
    <n v="0"/>
  </r>
  <r>
    <x v="9"/>
    <n v="4"/>
    <n v="3"/>
    <n v="2"/>
    <n v="5"/>
    <n v="1"/>
    <n v="2"/>
    <n v="4"/>
    <n v="3"/>
    <n v="2"/>
    <n v="7"/>
    <n v="0"/>
    <n v="0"/>
  </r>
  <r>
    <x v="10"/>
    <n v="7"/>
    <n v="2"/>
    <n v="0"/>
    <n v="5"/>
    <n v="3"/>
    <n v="0"/>
    <n v="7"/>
    <n v="1"/>
    <n v="1"/>
    <n v="6"/>
    <n v="1"/>
    <n v="0"/>
  </r>
  <r>
    <x v="11"/>
    <n v="6"/>
    <n v="1"/>
    <n v="2"/>
    <n v="8"/>
    <n v="0"/>
    <n v="0"/>
    <n v="4"/>
    <n v="5"/>
    <n v="0"/>
    <n v="6"/>
    <n v="0"/>
    <n v="1"/>
  </r>
  <r>
    <x v="12"/>
    <n v="5"/>
    <n v="1"/>
    <n v="3"/>
    <n v="4"/>
    <n v="4"/>
    <n v="0"/>
    <n v="6"/>
    <n v="3"/>
    <n v="0"/>
    <n v="2"/>
    <n v="3"/>
    <n v="2"/>
  </r>
  <r>
    <x v="13"/>
    <n v="6"/>
    <n v="3"/>
    <n v="0"/>
    <n v="6"/>
    <n v="2"/>
    <n v="0"/>
    <n v="6"/>
    <n v="3"/>
    <n v="0"/>
    <n v="3"/>
    <n v="4"/>
    <n v="0"/>
  </r>
  <r>
    <x v="14"/>
    <n v="8"/>
    <n v="0"/>
    <n v="1"/>
    <n v="8"/>
    <n v="0"/>
    <n v="0"/>
    <n v="6"/>
    <n v="2"/>
    <n v="1"/>
    <n v="4"/>
    <n v="3"/>
    <n v="0"/>
  </r>
  <r>
    <x v="15"/>
    <n v="8"/>
    <n v="0"/>
    <n v="1"/>
    <n v="4"/>
    <n v="2"/>
    <n v="0"/>
    <n v="5"/>
    <n v="4"/>
    <n v="0"/>
    <n v="5"/>
    <n v="1"/>
    <n v="1"/>
  </r>
  <r>
    <x v="16"/>
    <n v="3"/>
    <n v="6"/>
    <n v="0"/>
    <n v="2"/>
    <n v="5"/>
    <n v="1"/>
    <n v="4"/>
    <n v="3"/>
    <n v="2"/>
    <n v="2"/>
    <n v="4"/>
    <n v="1"/>
  </r>
  <r>
    <x v="17"/>
    <n v="9"/>
    <n v="0"/>
    <n v="0"/>
    <n v="8"/>
    <n v="0"/>
    <n v="0"/>
    <n v="9"/>
    <n v="0"/>
    <n v="0"/>
    <n v="7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1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0CFAE6-6089-476E-980D-16A197B5CF5F}" name="Draaitabel3" cacheId="19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">
  <location ref="A1:A19" firstHeaderRow="1" firstDataRow="1" firstDataCol="1"/>
  <pivotFields count="13">
    <pivotField axis="axisRow" showAll="0">
      <items count="21">
        <item x="0"/>
        <item m="1" x="17"/>
        <item x="1"/>
        <item x="2"/>
        <item m="1" x="18"/>
        <item x="3"/>
        <item x="4"/>
        <item x="5"/>
        <item x="6"/>
        <item x="8"/>
        <item x="9"/>
        <item x="10"/>
        <item x="11"/>
        <item x="12"/>
        <item x="13"/>
        <item m="1" x="19"/>
        <item x="14"/>
        <item x="15"/>
        <item x="16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8">
    <i>
      <x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C3AAAB-00DF-473D-B16A-7CCC07E10BF4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4">
  <location ref="A3:A6" firstHeaderRow="1" firstDataRow="1" firstDataCol="1"/>
  <pivotFields count="13">
    <pivotField axis="axisRow" showAll="0">
      <items count="22">
        <item x="0"/>
        <item h="1" m="1" x="18"/>
        <item h="1" x="1"/>
        <item h="1" x="2"/>
        <item h="1" m="1" x="19"/>
        <item h="1" x="3"/>
        <item h="1" x="4"/>
        <item h="1" x="5"/>
        <item h="1" x="6"/>
        <item h="1" x="8"/>
        <item h="1" x="9"/>
        <item h="1"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B66B17-9C69-4E9E-BA5D-5A6A59625BF9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4">
  <location ref="A3:A5" firstHeaderRow="1" firstDataRow="1" firstDataCol="1"/>
  <pivotFields count="13">
    <pivotField axis="axisRow" showAll="0">
      <items count="22">
        <item h="1" x="0"/>
        <item m="1" x="18"/>
        <item h="1" x="1"/>
        <item h="1" x="2"/>
        <item h="1" m="1" x="19"/>
        <item h="1" x="3"/>
        <item h="1" x="4"/>
        <item h="1" x="5"/>
        <item h="1" x="6"/>
        <item h="1" x="8"/>
        <item h="1" x="9"/>
        <item h="1"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2"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99EACAC-3742-4599-B41D-85BF18A3B7C2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8">
  <location ref="A3:A6" firstHeaderRow="1" firstDataRow="1" firstDataCol="1"/>
  <pivotFields count="13">
    <pivotField axis="axisRow" showAll="0">
      <items count="22">
        <item h="1" x="0"/>
        <item h="1" m="1" x="18"/>
        <item x="1"/>
        <item h="1" x="2"/>
        <item h="1" m="1" x="19"/>
        <item h="1" x="3"/>
        <item h="1" x="4"/>
        <item h="1" x="5"/>
        <item h="1" x="6"/>
        <item h="1" x="8"/>
        <item h="1" x="9"/>
        <item h="1"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2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8493AB-6740-449E-A294-A190533128F7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9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x="2"/>
        <item h="1" m="1" x="19"/>
        <item h="1" x="3"/>
        <item h="1" x="4"/>
        <item h="1" x="5"/>
        <item h="1" x="6"/>
        <item h="1" x="8"/>
        <item h="1" x="9"/>
        <item h="1"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3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043C89-E648-4957-BA03-7009DC04DA9F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0">
  <location ref="A3:A5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m="1" x="19"/>
        <item h="1" x="3"/>
        <item h="1" x="4"/>
        <item h="1" x="5"/>
        <item h="1" x="6"/>
        <item h="1" x="8"/>
        <item h="1" x="9"/>
        <item h="1"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2"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4FB465D-3652-4B39-9672-8C417A28C426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1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x="3"/>
        <item h="1" x="4"/>
        <item h="1" x="5"/>
        <item h="1" x="6"/>
        <item h="1" x="8"/>
        <item h="1" x="9"/>
        <item h="1"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5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1CA397-8C7B-4790-88FC-F75D5E1584E3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2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x="4"/>
        <item h="1" x="5"/>
        <item h="1" x="6"/>
        <item h="1" x="8"/>
        <item h="1" x="9"/>
        <item h="1"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6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36920F-7C5D-45BC-AA4D-DB6AFF71009E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3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x="5"/>
        <item h="1" x="6"/>
        <item h="1" x="8"/>
        <item h="1" x="9"/>
        <item h="1"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7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2AAF84-7126-4EDE-8400-1D6A333E32CE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4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h="1" x="5"/>
        <item x="6"/>
        <item h="1" x="8"/>
        <item h="1" x="9"/>
        <item h="1"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8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B60A467-357F-46EA-A8B8-5929FAE4307E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5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h="1" x="5"/>
        <item h="1" x="6"/>
        <item x="8"/>
        <item h="1" x="9"/>
        <item h="1"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9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1101D49-B4D3-494F-98E2-D507820829CB}" name="Draaitabel3" cacheId="19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2">
  <location ref="A1:A19" firstHeaderRow="1" firstDataRow="1" firstDataCol="1"/>
  <pivotFields count="13">
    <pivotField axis="axisRow" showAll="0">
      <items count="21">
        <item x="0"/>
        <item m="1" x="17"/>
        <item x="1"/>
        <item x="2"/>
        <item m="1" x="18"/>
        <item x="3"/>
        <item x="4"/>
        <item x="5"/>
        <item x="6"/>
        <item x="8"/>
        <item x="9"/>
        <item x="10"/>
        <item x="11"/>
        <item x="12"/>
        <item x="13"/>
        <item m="1" x="19"/>
        <item x="14"/>
        <item x="15"/>
        <item x="16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8">
    <i>
      <x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E36B157-9421-446E-85A9-D225DB8E828F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6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h="1" x="5"/>
        <item h="1" x="6"/>
        <item h="1" x="8"/>
        <item x="9"/>
        <item h="1"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10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632080-E3A8-4C01-91B6-2D5802042AFF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7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h="1" x="5"/>
        <item h="1" x="6"/>
        <item h="1" x="8"/>
        <item h="1" x="9"/>
        <item x="10"/>
        <item h="1"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11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193E33-6D74-410B-84E2-F2A552E30DC4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8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h="1" x="5"/>
        <item h="1" x="6"/>
        <item h="1" x="8"/>
        <item h="1" x="9"/>
        <item h="1" x="10"/>
        <item x="11"/>
        <item h="1"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12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515D3C-FB77-42FA-B388-996E009A51FC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9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h="1" x="5"/>
        <item h="1" x="6"/>
        <item h="1" x="8"/>
        <item h="1" x="9"/>
        <item h="1" x="10"/>
        <item h="1" x="11"/>
        <item x="12"/>
        <item h="1"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13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037552-D726-4E82-B21E-D5921EC7D317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20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h="1" x="5"/>
        <item h="1" x="6"/>
        <item h="1" x="8"/>
        <item h="1" x="9"/>
        <item h="1" x="10"/>
        <item h="1" x="11"/>
        <item h="1" x="12"/>
        <item x="13"/>
        <item h="1"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14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C64C67A-BB0B-404C-BFB4-64D7DD0384D4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21">
  <location ref="A3:A5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h="1" x="5"/>
        <item h="1" x="6"/>
        <item h="1" x="8"/>
        <item h="1" x="9"/>
        <item h="1" x="10"/>
        <item h="1" x="11"/>
        <item h="1" x="12"/>
        <item h="1" x="13"/>
        <item m="1" x="20"/>
        <item h="1"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2"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CA4032-844E-4BED-86E3-A48253B223EB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22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h="1" x="5"/>
        <item h="1" x="6"/>
        <item h="1" x="8"/>
        <item h="1" x="9"/>
        <item h="1" x="10"/>
        <item h="1" x="11"/>
        <item h="1" x="12"/>
        <item h="1" x="13"/>
        <item h="1" m="1" x="20"/>
        <item x="14"/>
        <item h="1"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16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AD7F0C6-F7E5-4B3B-93E4-3B55D37B7459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23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h="1" x="5"/>
        <item h="1" x="6"/>
        <item h="1" x="8"/>
        <item h="1" x="9"/>
        <item h="1" x="10"/>
        <item h="1" x="11"/>
        <item h="1" x="12"/>
        <item h="1" x="13"/>
        <item h="1" m="1" x="20"/>
        <item h="1" x="14"/>
        <item x="15"/>
        <item h="1"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17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203C70-A3EF-48F5-A543-6D16D0D4821A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24">
  <location ref="A3:A6" firstHeaderRow="1" firstDataRow="1" firstDataCol="1"/>
  <pivotFields count="13">
    <pivotField axis="axisRow" showAll="0">
      <items count="22">
        <item h="1" x="0"/>
        <item h="1" m="1" x="18"/>
        <item h="1" x="1"/>
        <item h="1" x="2"/>
        <item h="1" m="1" x="19"/>
        <item h="1" x="3"/>
        <item h="1" x="4"/>
        <item h="1" x="5"/>
        <item h="1" x="6"/>
        <item h="1" x="8"/>
        <item h="1" x="9"/>
        <item h="1" x="10"/>
        <item h="1" x="11"/>
        <item h="1" x="12"/>
        <item h="1" x="13"/>
        <item h="1" m="1" x="20"/>
        <item h="1" x="14"/>
        <item h="1" x="15"/>
        <item x="16"/>
        <item x="17"/>
        <item h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3">
    <i>
      <x v="18"/>
    </i>
    <i>
      <x v="19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21B45A-5C2C-4436-8C74-20372CB0A2F7}" name="Draaitabel4" cacheId="16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">
  <location ref="A1:E6" firstHeaderRow="0" firstDataRow="1" firstDataCol="1"/>
  <pivotFields count="13">
    <pivotField axis="axisRow" showAll="0">
      <items count="5">
        <item x="0"/>
        <item x="1"/>
        <item x="2"/>
        <item x="3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Gemid # spelers aanwezig" fld="5" baseField="0" baseItem="3"/>
    <dataField name="Gemid #spelers aanwezig op maandag+teambuilding" fld="6" baseField="0" baseItem="3"/>
    <dataField name="Gemid #spelers aanwezig op woensdag" fld="7" baseField="0" baseItem="3"/>
    <dataField name="Gemid # spelers aanwezig op vrijdag" fld="8" baseField="0" baseItem="3"/>
  </dataFields>
  <chartFormats count="4">
    <chartFormat chart="0" format="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5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6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1159B54-FE95-4297-B6D6-7C2996073FAA}" name="Draaitabel4" cacheId="16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2">
  <location ref="A1:E5" firstHeaderRow="0" firstDataRow="1" firstDataCol="1"/>
  <pivotFields count="13">
    <pivotField axis="axisRow" showAll="0">
      <items count="5">
        <item h="1" x="0"/>
        <item x="1"/>
        <item x="2"/>
        <item x="3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</pivotFields>
  <rowFields count="1">
    <field x="0"/>
  </rowFields>
  <rowItems count="4">
    <i>
      <x v="1"/>
    </i>
    <i>
      <x v="2"/>
    </i>
    <i>
      <x v="3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Gemiddeld # spelers aanwezig" fld="5" baseField="0" baseItem="1"/>
    <dataField name="Gemiddeld # spelers aanwezig op maandag+teambuilding" fld="6" baseField="0" baseItem="1"/>
    <dataField name="Gemiddeld # spelers aanwezig op woensdag" fld="7" baseField="0" baseItem="1"/>
    <dataField name="Gemiddeld #spelers aanwezig op vrijdag" fld="8" baseField="0" baseItem="1"/>
  </dataFields>
  <chartFormats count="8">
    <chartFormat chart="0" format="6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7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8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9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8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9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1" format="10" series="1">
      <pivotArea type="data" outline="0" fieldPosition="0">
        <references count="1">
          <reference field="4294967294" count="1" selected="0">
            <x v="3"/>
          </reference>
        </references>
      </pivotArea>
    </chartFormat>
    <chartFormat chart="1" format="1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076159E-D8EC-4D1C-8FE0-B408DD59B42B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5">
  <location ref="A1:D20" firstHeaderRow="0" firstDataRow="1" firstDataCol="1"/>
  <pivotFields count="13">
    <pivotField axis="axisRow" showAll="0">
      <items count="22">
        <item x="0"/>
        <item m="1" x="18"/>
        <item x="1"/>
        <item x="2"/>
        <item m="1" x="19"/>
        <item x="3"/>
        <item x="4"/>
        <item x="5"/>
        <item x="6"/>
        <item x="7"/>
        <item x="8"/>
        <item x="9"/>
        <item x="10"/>
        <item x="11"/>
        <item x="12"/>
        <item x="13"/>
        <item m="1" x="20"/>
        <item x="14"/>
        <item x="15"/>
        <item x="16"/>
        <item x="17"/>
        <item t="default"/>
      </items>
    </pivotField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9">
    <i>
      <x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7"/>
    </i>
    <i>
      <x v="18"/>
    </i>
    <i>
      <x v="19"/>
    </i>
    <i>
      <x v="20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om van Maand Januari - Aanwezig" fld="1" baseField="0" baseItem="0"/>
    <dataField name="Som van Maand Januari - Niet aanwezig" fld="2" baseField="0" baseItem="0"/>
    <dataField name="Som van Maand Januari - Zonder/te laat verwittigen" fld="3" baseField="0" baseItem="0"/>
  </dataFields>
  <chartFormats count="3">
    <chartFormat chart="1" format="19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0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1" format="21" series="1">
      <pivotArea type="data" outline="0" fieldPosition="0">
        <references count="1">
          <reference field="4294967294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7CACE5-9B71-4239-B814-E88DF6AA999E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6">
  <location ref="A1:E20" firstHeaderRow="0" firstDataRow="1" firstDataCol="1"/>
  <pivotFields count="13">
    <pivotField axis="axisRow" showAll="0">
      <items count="22">
        <item x="0"/>
        <item m="1" x="18"/>
        <item x="1"/>
        <item x="2"/>
        <item m="1" x="19"/>
        <item x="3"/>
        <item x="4"/>
        <item x="5"/>
        <item x="6"/>
        <item x="7"/>
        <item x="8"/>
        <item x="9"/>
        <item x="10"/>
        <item x="11"/>
        <item x="12"/>
        <item x="13"/>
        <item m="1" x="20"/>
        <item x="14"/>
        <item x="15"/>
        <item x="16"/>
        <item x="17"/>
        <item t="default"/>
      </items>
    </pivotField>
    <pivotField showAll="0"/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9">
    <i>
      <x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7"/>
    </i>
    <i>
      <x v="18"/>
    </i>
    <i>
      <x v="19"/>
    </i>
    <i>
      <x v="20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 van Maand Januari - Niet aanwezig" fld="2" baseField="0" baseItem="0"/>
    <dataField name="Som van Maand Januari - Zonder/te laat verwittigen" fld="3" baseField="0" baseItem="0"/>
    <dataField name="Som van Maand Februari - Aanwezig" fld="4" baseField="0" baseItem="0"/>
    <dataField name="Som van Maand Februari - Niet aanwezig" fld="5" baseField="0" baseItem="0"/>
  </dataFields>
  <chartFormats count="6">
    <chartFormat chart="1" format="2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21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5" format="24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5" format="25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5" format="28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D8007E-C301-4ED2-B29E-447D751AF3DB}" name="Draaitabel3" cacheId="13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6">
  <location ref="A1:A20" firstHeaderRow="1" firstDataRow="1" firstDataCol="1"/>
  <pivotFields count="10">
    <pivotField axis="axisRow" showAll="0">
      <items count="22">
        <item x="0"/>
        <item m="1" x="18"/>
        <item x="1"/>
        <item x="2"/>
        <item m="1" x="19"/>
        <item x="3"/>
        <item x="4"/>
        <item x="5"/>
        <item x="6"/>
        <item x="8"/>
        <item x="9"/>
        <item x="10"/>
        <item x="11"/>
        <item x="12"/>
        <item x="13"/>
        <item m="1" x="20"/>
        <item x="14"/>
        <item x="15"/>
        <item x="16"/>
        <item x="17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9">
    <i>
      <x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2905B46-4DC5-4413-B69F-F24F1D89E806}" name="Draaitabel3" cacheId="13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2">
  <location ref="A1:A20" firstHeaderRow="1" firstDataRow="1" firstDataCol="1"/>
  <pivotFields count="10">
    <pivotField axis="axisRow" showAll="0">
      <items count="22">
        <item x="0"/>
        <item m="1" x="18"/>
        <item x="1"/>
        <item x="2"/>
        <item m="1" x="19"/>
        <item x="3"/>
        <item x="4"/>
        <item x="5"/>
        <item x="6"/>
        <item x="8"/>
        <item x="9"/>
        <item x="10"/>
        <item x="11"/>
        <item x="12"/>
        <item x="13"/>
        <item m="1" x="20"/>
        <item x="14"/>
        <item x="15"/>
        <item x="16"/>
        <item x="17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9">
    <i>
      <x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8798428-0721-412A-8AE0-4B123C7FE107}" name="Draaitabel3" cacheId="25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3">
  <location ref="A1:A20" firstHeaderRow="1" firstDataRow="1" firstDataCol="1"/>
  <pivotFields count="13">
    <pivotField axis="axisRow" showAll="0">
      <items count="22">
        <item x="0"/>
        <item m="1" x="18"/>
        <item x="1"/>
        <item x="2"/>
        <item m="1" x="19"/>
        <item x="3"/>
        <item x="4"/>
        <item x="5"/>
        <item x="6"/>
        <item x="8"/>
        <item x="9"/>
        <item x="10"/>
        <item x="11"/>
        <item x="12"/>
        <item x="13"/>
        <item m="1" x="20"/>
        <item x="14"/>
        <item x="15"/>
        <item x="16"/>
        <item x="17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0"/>
  </rowFields>
  <rowItems count="19">
    <i>
      <x/>
    </i>
    <i>
      <x v="2"/>
    </i>
    <i>
      <x v="3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6"/>
    </i>
    <i>
      <x v="17"/>
    </i>
    <i>
      <x v="18"/>
    </i>
    <i>
      <x v="19"/>
    </i>
    <i>
      <x v="20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69CCAA2-E0C4-432C-9282-989CDBC35718}" name="Tabel4" displayName="Tabel4" ref="A3:M15" totalsRowShown="0" dataDxfId="46" tableBorderDxfId="45" dataCellStyle="Standaard 2">
  <tableColumns count="13">
    <tableColumn id="1" xr3:uid="{67264990-CCA5-4FFD-AC12-77D519C489B1}" name="Speler" dataDxfId="44" dataCellStyle="Standaard 2"/>
    <tableColumn id="2" xr3:uid="{39B2EE86-3A6C-4D83-9FD1-CBE7E7C11192}" name="Periode Voorbereiding - Aanwezig" dataDxfId="43" dataCellStyle="Standaard 2"/>
    <tableColumn id="3" xr3:uid="{562079E2-3A5D-40D1-948B-AE9977D0D2A0}" name="Periode Voorbereiding - Niet aanwezig" dataDxfId="42" dataCellStyle="Standaard 2"/>
    <tableColumn id="4" xr3:uid="{B6A9FBEA-5FEB-4083-A3B0-702D6542965B}" name="Periode Voorbereiding - Zonder/te laat verwittigen" dataDxfId="41" dataCellStyle="Standaard 2"/>
    <tableColumn id="5" xr3:uid="{46DD73CE-BBAD-4789-95E8-B43DCF9A8A4C}" name="Maand September - Aanwezig" dataDxfId="40" dataCellStyle="Standaard 2"/>
    <tableColumn id="6" xr3:uid="{3C6E3834-B9AB-4EA5-BE8C-BD6712CA44DF}" name="Maand September - Niet aanwezig" dataDxfId="39" dataCellStyle="Standaard 2"/>
    <tableColumn id="7" xr3:uid="{C1BBE931-FD25-4785-9A5B-DD31DAC9D2C4}" name="Maand September - Zonder/te laat verwittigen" dataDxfId="38" dataCellStyle="Standaard 2"/>
    <tableColumn id="8" xr3:uid="{2362751D-DCA8-49FB-82DC-4A70DA4F27F2}" name="Maand Oktober - Aanwezig" dataDxfId="37" dataCellStyle="Standaard 2"/>
    <tableColumn id="9" xr3:uid="{EC7D14AE-813F-4F9A-9729-0D80FE04048B}" name="Maand Oktober - Niet aanwezig" dataDxfId="36" dataCellStyle="Standaard 2"/>
    <tableColumn id="10" xr3:uid="{BB10A1E2-095C-4536-B032-43A7B1E9582E}" name="Maand Oktober - Zonder/te laat verwittigen" dataDxfId="35" dataCellStyle="Standaard 2"/>
    <tableColumn id="11" xr3:uid="{D66CFC4E-8EF7-4829-B706-CE1BECB462DF}" name="Maand November - Aanwezig" dataDxfId="34" dataCellStyle="Standaard 2"/>
    <tableColumn id="12" xr3:uid="{3554FD69-125C-410D-B4B5-AFFE5F5157EF}" name="Maand November - Niet aanwezig" dataDxfId="33" dataCellStyle="Standaard 2"/>
    <tableColumn id="13" xr3:uid="{8BB53E15-D8E1-4C10-B1D5-F63AA3F4F70A}" name="Maand November - Zonder/te laat verwittigen" dataDxfId="32" dataCellStyle="Standaard 2"/>
  </tableColumns>
  <tableStyleInfo name="TR-sty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B04E131-27AA-47BE-9FFD-90D103CD28FF}" name="Tabel5" displayName="Tabel5" ref="A25:M29" totalsRowShown="0" headerRowDxfId="31" dataDxfId="30" headerRowCellStyle="Standaard 2" dataCellStyle="Standaard 2">
  <autoFilter ref="A25:M29" xr:uid="{359D6B00-870C-4575-B8C0-75E780173D06}"/>
  <tableColumns count="13">
    <tableColumn id="1" xr3:uid="{1B1C22C0-C3CF-4565-BB33-368C74C2A127}" name="Periode" dataDxfId="29" dataCellStyle="Standaard 2"/>
    <tableColumn id="2" xr3:uid="{96D6C28D-F566-4C6D-A405-0C10E4131BD3}" name="Aantal - totaal" dataDxfId="28" dataCellStyle="Standaard 2"/>
    <tableColumn id="3" xr3:uid="{EEA70B9B-821E-4F62-B99D-DAF6E3B1AC0E}" name="Aantal - maandag+teambuilding" dataDxfId="27" dataCellStyle="Standaard 2"/>
    <tableColumn id="4" xr3:uid="{95874AB0-7168-475C-9600-5EA950A47792}" name="Aantal - woensdag" dataDxfId="26" dataCellStyle="Standaard 2"/>
    <tableColumn id="5" xr3:uid="{1CC87CF4-4F9C-4FD9-B59B-1CBFFF34FD54}" name="Aantal - vrijdag" dataDxfId="25" dataCellStyle="Standaard 2"/>
    <tableColumn id="6" xr3:uid="{7D0F3497-1452-44D9-83E8-314DBA557DBC}" name="Aanwezig - totaal" dataDxfId="24" dataCellStyle="Standaard 2"/>
    <tableColumn id="7" xr3:uid="{0F11FA40-D438-4497-AF9C-54428B5C1942}" name="Aanwezig - maandag+teambuilding" dataDxfId="23" dataCellStyle="Standaard 2"/>
    <tableColumn id="8" xr3:uid="{C860A574-FCE1-497A-8AC5-6FC2CFB56162}" name="Aanwezig - woensdag" dataDxfId="22" dataCellStyle="Standaard 2"/>
    <tableColumn id="9" xr3:uid="{AAD96AE0-B4DF-455B-BE4B-70947F569D4F}" name="Aanwezig - vrijdag" dataDxfId="21" dataCellStyle="Standaard 2"/>
    <tableColumn id="10" xr3:uid="{FFFC94AE-3B51-410F-8068-53667C91FDE3}" name="Afwezig - totaal" dataDxfId="20" dataCellStyle="Standaard 2"/>
    <tableColumn id="11" xr3:uid="{880565D5-3DA5-4045-A3B6-7575304A27C9}" name="Afwezig - maandag+teambuilding" dataDxfId="19" dataCellStyle="Standaard 2"/>
    <tableColumn id="12" xr3:uid="{0E2A5DC9-3BEE-44D2-8C14-DD51E23EA4D9}" name="Afwezig - woensdag" dataDxfId="18" dataCellStyle="Standaard 2"/>
    <tableColumn id="13" xr3:uid="{7636E986-041F-49CF-B370-46CE951BCF2E}" name="Afwezig - vrijdag" dataDxfId="17" dataCellStyle="Standaard 2"/>
  </tableColumns>
  <tableStyleInfo name="TR-sty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7D985D1-61BE-4D29-A39F-CC70229D5778}" name="Table_43" displayName="Table_43" ref="A4:AU21" headerRowCount="0">
  <tableColumns count="47">
    <tableColumn id="1" xr3:uid="{D1C6C005-9631-40D2-AF94-B9262A2FB334}" name="Column1"/>
    <tableColumn id="4" xr3:uid="{D6D8DE1D-5F05-4C5E-B2F9-B1C5E3CF23B5}" name="Kolom3" dataDxfId="7" dataCellStyle="Standaard 2">
      <calculatedColumnFormula>COUNTIF(Table_43[[#This Row],[Column10]:[Column25]],1)</calculatedColumnFormula>
    </tableColumn>
    <tableColumn id="3" xr3:uid="{78197BA4-CC5F-4D0D-A430-987107D419A4}" name="Kolom2" dataDxfId="6" dataCellStyle="Standaard 2">
      <calculatedColumnFormula>COUNTIF(Table_43[[#This Row],[Column10]:[Column25]],0)</calculatedColumnFormula>
    </tableColumn>
    <tableColumn id="2" xr3:uid="{2E272996-AFE7-4CE5-A1E0-59F2394646AC}" name="Kolom1" dataDxfId="5" dataCellStyle="Standaard 2">
      <calculatedColumnFormula>COUNTIF(Table_43[[#This Row],[Column10]:[Column25]],-1)</calculatedColumnFormula>
    </tableColumn>
    <tableColumn id="7" xr3:uid="{5C996CD0-8763-46CC-86E8-5BADD7EB95F4}" name="Kolom6" dataDxfId="16" dataCellStyle="Standaard 2">
      <calculatedColumnFormula>COUNTIF(Table_43[[#This Row],[Column10]:[Column25]],1)</calculatedColumnFormula>
    </tableColumn>
    <tableColumn id="6" xr3:uid="{BEBD2E4E-29B3-47ED-B271-8F9475567A2D}" name="Kolom5" dataDxfId="15" dataCellStyle="Standaard 2">
      <calculatedColumnFormula>COUNTIF(Table_43[[#This Row],[Column10]:[Column25]],0)</calculatedColumnFormula>
    </tableColumn>
    <tableColumn id="5" xr3:uid="{E28FE4D4-3D59-4F5A-911E-9CF52B585282}" name="Kolom4" dataDxfId="14" dataCellStyle="Standaard 2">
      <calculatedColumnFormula>COUNTIF(Table_43[[#This Row],[Column10]:[Column25]],-1)</calculatedColumnFormula>
    </tableColumn>
    <tableColumn id="75" xr3:uid="{2826D9B6-B3FA-4F68-9550-86372B51085B}" name="Kolom9" dataDxfId="13" dataCellStyle="Standaard 2">
      <calculatedColumnFormula>COUNTIF(Table_43[[#This Row],[Column26]:[Column35]],1)</calculatedColumnFormula>
    </tableColumn>
    <tableColumn id="9" xr3:uid="{155697A4-6F4F-42D1-A34E-C822FCA55BE8}" name="Kolom8" dataDxfId="12" dataCellStyle="Standaard 2">
      <calculatedColumnFormula>COUNTIF(Table_43[[#This Row],[Column26]:[Column35]],0)</calculatedColumnFormula>
    </tableColumn>
    <tableColumn id="8" xr3:uid="{929642F1-C13D-4E5D-8757-EAABF6ED76EB}" name="Kolom7" dataDxfId="11" dataCellStyle="Standaard 2">
      <calculatedColumnFormula>COUNTIF(Table_43[[#This Row],[Column26]:[Column35]],-1)</calculatedColumnFormula>
    </tableColumn>
    <tableColumn id="78" xr3:uid="{59A25997-CCE0-49DC-B755-87CFDCFEAAEE}" name="Kolom12" dataDxfId="10" dataCellStyle="Standaard 2">
      <calculatedColumnFormula>COUNTIF(Table_43[[#This Row],[Column36]:[Column44]],1)</calculatedColumnFormula>
    </tableColumn>
    <tableColumn id="77" xr3:uid="{9EBF47FD-F7DA-40A2-95CA-0C2AB72714D0}" name="Kolom11" dataDxfId="9" dataCellStyle="Standaard 2">
      <calculatedColumnFormula>COUNTIF(Table_43[[#This Row],[Column36]:[Column44]],0)</calculatedColumnFormula>
    </tableColumn>
    <tableColumn id="76" xr3:uid="{362FBEF4-59E7-4EC4-945A-AE1955290CB7}" name="Kolom10" dataDxfId="8" dataCellStyle="Standaard 2">
      <calculatedColumnFormula>COUNTIF(Table_43[[#This Row],[Column36]:[Column44]],-1)</calculatedColumnFormula>
    </tableColumn>
    <tableColumn id="10" xr3:uid="{28DB2D43-7E3C-4AB2-8BAE-E59BBA5F75B1}" name="Column10"/>
    <tableColumn id="11" xr3:uid="{D482B87C-8424-4D0E-B8C8-39D632736807}" name="Column11"/>
    <tableColumn id="12" xr3:uid="{0598478B-6F63-45EB-A44A-21D633F16554}" name="Column12"/>
    <tableColumn id="13" xr3:uid="{649F6424-89F2-4B49-966A-BC7CB9B52372}" name="Column13"/>
    <tableColumn id="14" xr3:uid="{8B31540F-A5C8-4D20-8D40-8CB271CD4BED}" name="Column14"/>
    <tableColumn id="15" xr3:uid="{66D6CA29-CD15-463E-B1E2-4F3716CE0BD1}" name="Column15"/>
    <tableColumn id="16" xr3:uid="{79F91F61-2261-45E9-90BA-7FB2608D7766}" name="Column16"/>
    <tableColumn id="17" xr3:uid="{204FDA92-B6F0-4B5D-BB9C-86E9558620B9}" name="Column17"/>
    <tableColumn id="18" xr3:uid="{F24E381E-C770-43DE-B2BB-D25709B57247}" name="Column18"/>
    <tableColumn id="19" xr3:uid="{3E343D76-6DA0-4AFA-8515-3E4E67B3C2B0}" name="Column19"/>
    <tableColumn id="20" xr3:uid="{7DCE7041-28A1-4AA3-8AD0-3BD5DA1FDA61}" name="Column20"/>
    <tableColumn id="21" xr3:uid="{FF579BA6-C944-47C7-83CB-2557BDFBFE31}" name="Column21"/>
    <tableColumn id="22" xr3:uid="{BFCB8C01-530F-4D8D-8460-DB7E99D4A363}" name="Column22"/>
    <tableColumn id="23" xr3:uid="{0278D050-0366-4801-8515-AB697143938C}" name="Column23"/>
    <tableColumn id="24" xr3:uid="{763E439E-400F-4E47-8A27-A49A67980C70}" name="Column24"/>
    <tableColumn id="25" xr3:uid="{7B6DDB47-574B-46CA-8FE6-715E1481EC05}" name="Column25"/>
    <tableColumn id="26" xr3:uid="{B109A79B-94E1-440C-B100-D5FCC53714A0}" name="Column26"/>
    <tableColumn id="27" xr3:uid="{0129C1EC-8E58-43B6-88AC-E65A5C198496}" name="Column27"/>
    <tableColumn id="28" xr3:uid="{70FF9332-4D56-4BA7-A5F9-C0ED84305E82}" name="Column28"/>
    <tableColumn id="29" xr3:uid="{7CFAD157-9707-4DE7-A6B4-25F704756ED9}" name="Column29"/>
    <tableColumn id="30" xr3:uid="{B2D8C09E-0AD8-488E-88F0-8898085782F9}" name="Column30"/>
    <tableColumn id="31" xr3:uid="{A3BEE3E7-2223-4D51-A6D7-31F533C29C29}" name="Column31"/>
    <tableColumn id="32" xr3:uid="{F980037B-2D83-47C2-8B72-85EEFA39F134}" name="Column32"/>
    <tableColumn id="33" xr3:uid="{5CF724EC-5D4B-4C80-935A-D6ED6D6C5CFD}" name="Column33"/>
    <tableColumn id="34" xr3:uid="{CAE405AE-BBA6-4220-B295-CC3D002B50A5}" name="Column34"/>
    <tableColumn id="35" xr3:uid="{9646EDBB-A0E8-4ADA-A925-4906AC071E47}" name="Column35"/>
    <tableColumn id="36" xr3:uid="{C293513C-E3E0-4B2D-9DF5-9FA89C748F0D}" name="Column36"/>
    <tableColumn id="37" xr3:uid="{04D4E69B-05DF-4ED6-A3A1-EEBE27EEB8FA}" name="Column37"/>
    <tableColumn id="38" xr3:uid="{DA548A41-F96B-409A-9451-A878938D7315}" name="Column38"/>
    <tableColumn id="40" xr3:uid="{97F176AD-B74C-49B2-9740-5460D3ABCDE9}" name="Column40"/>
    <tableColumn id="41" xr3:uid="{50EB7CBA-1CD3-4AF7-9AE6-FD043D8B4EA6}" name="Column41"/>
    <tableColumn id="42" xr3:uid="{D8D02A1B-2F98-4142-B5D6-B5DFE3C6458F}" name="Column42"/>
    <tableColumn id="43" xr3:uid="{2522899F-BA8D-4199-85A3-9108054C9BE7}" name="Column43"/>
    <tableColumn id="44" xr3:uid="{ACE23D3E-AE48-455B-8759-82E16431E2AF}" name="Column44"/>
  </tableColumns>
  <tableStyleInfo name="TR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B6EE9EE-2BD4-4165-A3FE-B0596A6E618D}" name="Table_4" displayName="Table_4" ref="A3:BN26" headerRowCount="0">
  <tableColumns count="66">
    <tableColumn id="1" xr3:uid="{32761351-0632-4362-A4C6-266ED7BFFB45}" name="Column1"/>
    <tableColumn id="10" xr3:uid="{3326C107-8790-497D-AA0A-CD0F37EADC23}" name="Column10"/>
    <tableColumn id="11" xr3:uid="{DC3A6230-34AE-425E-BB17-DA7D2837A004}" name="Column11"/>
    <tableColumn id="12" xr3:uid="{1256F181-C59A-4026-BEF1-FAA52705F123}" name="Column12"/>
    <tableColumn id="13" xr3:uid="{356E118F-F7C3-4DB1-A4DE-4313D67F2EFE}" name="Column13"/>
    <tableColumn id="14" xr3:uid="{905C811F-9026-4265-B555-A3CB579A3527}" name="Column14"/>
    <tableColumn id="15" xr3:uid="{60A466B4-9A63-49A4-AC04-620F75B02B05}" name="Column15"/>
    <tableColumn id="16" xr3:uid="{77BE14FB-65E7-419E-9310-EE3C2A4785E9}" name="Column16"/>
    <tableColumn id="17" xr3:uid="{98B64C59-4464-40FB-BDD2-EC1BCED0607A}" name="Column17"/>
    <tableColumn id="18" xr3:uid="{A298D5EF-A678-4FF8-A8C8-4D06C9562BCB}" name="Column18"/>
    <tableColumn id="19" xr3:uid="{FBBC0E98-ED56-4AA7-B819-005E3AEF6411}" name="Column19"/>
    <tableColumn id="20" xr3:uid="{96D2710A-135A-413F-8E1B-53FFCBE6200F}" name="Column20"/>
    <tableColumn id="21" xr3:uid="{B72A9673-38B0-4754-8A31-4EDEEBA2D7DF}" name="Column21"/>
    <tableColumn id="22" xr3:uid="{3906862C-DADE-4B09-8ED6-A0C08F8FC0E6}" name="Column22"/>
    <tableColumn id="23" xr3:uid="{2A3CF836-9013-4B5D-93FC-FB8232BFA860}" name="Column23"/>
    <tableColumn id="24" xr3:uid="{EA33D9B4-D030-49A1-A370-4124A0635C21}" name="Column24"/>
    <tableColumn id="25" xr3:uid="{69ACC73F-CD4D-4C89-8944-C15F62404B0B}" name="Column25"/>
    <tableColumn id="26" xr3:uid="{94CDFAEE-1ADD-48D7-A97A-57EA5E5F789D}" name="Column26"/>
    <tableColumn id="27" xr3:uid="{17057A6F-044D-43A7-B92E-316787250038}" name="Column27"/>
    <tableColumn id="28" xr3:uid="{E4E8EDDE-66D3-4FE2-A645-A84A1D58C3AB}" name="Column28"/>
    <tableColumn id="29" xr3:uid="{1B70FF72-ACB3-4857-A1EE-F86E75D35661}" name="Column29"/>
    <tableColumn id="30" xr3:uid="{31A54D03-3782-429A-B195-87CE24F19B69}" name="Column30"/>
    <tableColumn id="31" xr3:uid="{85DBD958-2E23-48C6-B03A-5FD3C1F24463}" name="Column31"/>
    <tableColumn id="32" xr3:uid="{E0CADBB9-DDF1-4428-966C-9A526B7A69E2}" name="Column32"/>
    <tableColumn id="33" xr3:uid="{A528FA6F-B8FA-4244-923B-1D4D397CA4A6}" name="Column33"/>
    <tableColumn id="34" xr3:uid="{BAE5AA71-21D6-4081-AAF0-F7D9DD36EBFC}" name="Column34"/>
    <tableColumn id="35" xr3:uid="{0331FBC3-A093-4B58-AB42-DD70AA9524CB}" name="Column35"/>
    <tableColumn id="36" xr3:uid="{C5A1546B-0455-435F-9771-C7E7160485BD}" name="Column36"/>
    <tableColumn id="37" xr3:uid="{8430B533-0F95-45A7-9DB4-0698EA9475BF}" name="Column37"/>
    <tableColumn id="38" xr3:uid="{B77FEFDF-E083-4AEC-858A-DF53898B0B8F}" name="Column38"/>
    <tableColumn id="39" xr3:uid="{1A207129-2018-4E8E-A926-C698330BD77D}" name="Column39"/>
    <tableColumn id="40" xr3:uid="{879BD1B4-54B0-47E5-A96A-F657EE80C471}" name="Column40"/>
    <tableColumn id="41" xr3:uid="{B04FDA2A-1A44-4088-BEBB-71E100B9D4B4}" name="Column41"/>
    <tableColumn id="42" xr3:uid="{71AE6EA1-86A6-44D5-9870-4D71E8AADEDD}" name="Column42"/>
    <tableColumn id="43" xr3:uid="{5FD0BF9B-50D3-446B-83AD-803649E0D9CA}" name="Column43"/>
    <tableColumn id="44" xr3:uid="{27ECD2DA-4E24-4209-9495-C69F13A6B6A5}" name="Column44"/>
    <tableColumn id="45" xr3:uid="{D110FC74-BED9-4603-BE2B-FFEEF7280ED5}" name="Column45"/>
    <tableColumn id="46" xr3:uid="{8DDEACE7-5C59-4085-97AA-C236F7A2DF15}" name="Column46"/>
    <tableColumn id="47" xr3:uid="{8403FA8F-1220-435D-8543-F42FA17A0042}" name="Column47"/>
    <tableColumn id="48" xr3:uid="{EC9FB327-93AE-409A-8BAE-87375ECE1AA7}" name="Column48"/>
    <tableColumn id="49" xr3:uid="{BF1CC0CF-EF37-4EAA-A50B-D5CB09F4EC48}" name="Column49"/>
    <tableColumn id="50" xr3:uid="{EDFD0B61-8FDE-4681-A78E-BFC475935796}" name="Column50"/>
    <tableColumn id="51" xr3:uid="{F9886558-7E59-43F4-B24E-D622D8087B77}" name="Column51"/>
    <tableColumn id="52" xr3:uid="{28B17AF8-3397-485F-8773-9EBD2FD27D47}" name="Column52"/>
    <tableColumn id="53" xr3:uid="{796AFDB9-C621-4DB9-8E0F-A06414843288}" name="Column53"/>
    <tableColumn id="54" xr3:uid="{B39492BF-7B95-4898-A06A-06AB6C23A4FC}" name="Column54"/>
    <tableColumn id="55" xr3:uid="{33C163E4-4871-4789-8786-518D90D45407}" name="Column55"/>
    <tableColumn id="56" xr3:uid="{29B442FA-00C3-4AB9-B58A-4D4F82417B99}" name="Column56"/>
    <tableColumn id="57" xr3:uid="{F8C21D23-1FD7-4343-AA51-B8F2B0F577AD}" name="Column57"/>
    <tableColumn id="58" xr3:uid="{32023D53-0A54-419A-83AD-6FC118A75246}" name="Column58"/>
    <tableColumn id="59" xr3:uid="{2EA1918C-BA5C-4E12-BAF1-75F20A150765}" name="Column59"/>
    <tableColumn id="60" xr3:uid="{A35397AA-7197-417F-A1A6-3D5FF33CC8A7}" name="Column60"/>
    <tableColumn id="61" xr3:uid="{9F2A5E81-F391-493D-8A6A-3383572069AC}" name="Column61"/>
    <tableColumn id="62" xr3:uid="{22408AF6-0FD9-427E-98F6-1968AF83A8EA}" name="Column62"/>
    <tableColumn id="63" xr3:uid="{560B41A6-BE9E-46BC-B082-D914ACE77149}" name="Column63"/>
    <tableColumn id="64" xr3:uid="{0D2DCAA9-0C62-4029-935E-62B9D0E8011F}" name="Column64"/>
    <tableColumn id="65" xr3:uid="{75CB8679-413F-44D6-83A4-BBC755F0EF9F}" name="Column65"/>
    <tableColumn id="66" xr3:uid="{2419A4F6-13A2-4D48-8F20-B851A2B088A9}" name="Column66"/>
    <tableColumn id="67" xr3:uid="{819BEAB4-AE93-45C5-9824-65061B4B6989}" name="Column67"/>
    <tableColumn id="68" xr3:uid="{0F84DC55-4C64-4F2C-90F9-CE34C1847296}" name="Column68"/>
    <tableColumn id="69" xr3:uid="{4AE02AC7-406C-4FCA-9D93-D753041D12C1}" name="Column69"/>
    <tableColumn id="70" xr3:uid="{B80C3559-2D2B-44AD-83F6-75A9BD332991}" name="Column70"/>
    <tableColumn id="71" xr3:uid="{E5F97BBF-BCF2-466B-80D2-EA8D883A5169}" name="Column71"/>
    <tableColumn id="72" xr3:uid="{A019C91C-8A9D-45D5-BFDF-8E26F2309125}" name="Column72"/>
    <tableColumn id="73" xr3:uid="{89615CB0-72DF-40BB-854C-ED27022BE581}" name="Column73"/>
    <tableColumn id="74" xr3:uid="{9206F415-9087-40FC-AC05-EC4998FE4DFF}" name="Column74"/>
  </tableColumns>
  <tableStyleInfo name="TR-style" showFirstColumn="1" showLastColumn="1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9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0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1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2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3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4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5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6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7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8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9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0.xm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1.xml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2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3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4.xm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5.xm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6.xml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7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8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5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55F4DA-5CB2-4D32-98BE-A2C9A85E8224}">
  <dimension ref="A1:A19"/>
  <sheetViews>
    <sheetView zoomScale="85" zoomScaleNormal="85" workbookViewId="0"/>
  </sheetViews>
  <sheetFormatPr defaultRowHeight="15" x14ac:dyDescent="0.25"/>
  <cols>
    <col min="1" max="1" width="23.285156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1" spans="1:1" x14ac:dyDescent="0.25">
      <c r="A1" s="35" t="s">
        <v>94</v>
      </c>
    </row>
    <row r="2" spans="1:1" x14ac:dyDescent="0.25">
      <c r="A2" s="36" t="s">
        <v>1</v>
      </c>
    </row>
    <row r="3" spans="1:1" x14ac:dyDescent="0.25">
      <c r="A3" s="36" t="s">
        <v>3</v>
      </c>
    </row>
    <row r="4" spans="1:1" x14ac:dyDescent="0.25">
      <c r="A4" s="36" t="s">
        <v>5</v>
      </c>
    </row>
    <row r="5" spans="1:1" x14ac:dyDescent="0.25">
      <c r="A5" s="36" t="s">
        <v>7</v>
      </c>
    </row>
    <row r="6" spans="1:1" x14ac:dyDescent="0.25">
      <c r="A6" s="36" t="s">
        <v>11</v>
      </c>
    </row>
    <row r="7" spans="1:1" x14ac:dyDescent="0.25">
      <c r="A7" s="36" t="s">
        <v>12</v>
      </c>
    </row>
    <row r="8" spans="1:1" x14ac:dyDescent="0.25">
      <c r="A8" s="36" t="s">
        <v>13</v>
      </c>
    </row>
    <row r="9" spans="1:1" x14ac:dyDescent="0.25">
      <c r="A9" s="36" t="s">
        <v>14</v>
      </c>
    </row>
    <row r="10" spans="1:1" x14ac:dyDescent="0.25">
      <c r="A10" s="36" t="s">
        <v>16</v>
      </c>
    </row>
    <row r="11" spans="1:1" x14ac:dyDescent="0.25">
      <c r="A11" s="36" t="s">
        <v>17</v>
      </c>
    </row>
    <row r="12" spans="1:1" x14ac:dyDescent="0.25">
      <c r="A12" s="36" t="s">
        <v>18</v>
      </c>
    </row>
    <row r="13" spans="1:1" x14ac:dyDescent="0.25">
      <c r="A13" s="36" t="s">
        <v>19</v>
      </c>
    </row>
    <row r="14" spans="1:1" x14ac:dyDescent="0.25">
      <c r="A14" s="36" t="s">
        <v>20</v>
      </c>
    </row>
    <row r="15" spans="1:1" x14ac:dyDescent="0.25">
      <c r="A15" s="36" t="s">
        <v>22</v>
      </c>
    </row>
    <row r="16" spans="1:1" x14ac:dyDescent="0.25">
      <c r="A16" s="36" t="s">
        <v>23</v>
      </c>
    </row>
    <row r="17" spans="1:1" x14ac:dyDescent="0.25">
      <c r="A17" s="36" t="s">
        <v>24</v>
      </c>
    </row>
    <row r="18" spans="1:1" x14ac:dyDescent="0.25">
      <c r="A18" s="36" t="s">
        <v>158</v>
      </c>
    </row>
    <row r="19" spans="1:1" x14ac:dyDescent="0.25">
      <c r="A19" s="36" t="s">
        <v>95</v>
      </c>
    </row>
  </sheetData>
  <pageMargins left="0.7" right="0.7" top="0.75" bottom="0.75" header="0.3" footer="0.3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E1F588-F90C-4CF1-A971-B7772E3DCA38}">
  <sheetPr>
    <pageSetUpPr fitToPage="1"/>
  </sheetPr>
  <dimension ref="A1:A20"/>
  <sheetViews>
    <sheetView zoomScale="85" zoomScaleNormal="85" workbookViewId="0">
      <selection activeCell="J12" sqref="J12"/>
    </sheetView>
  </sheetViews>
  <sheetFormatPr defaultRowHeight="15" x14ac:dyDescent="0.25"/>
  <cols>
    <col min="1" max="1" width="23.28515625" bestFit="1" customWidth="1"/>
    <col min="2" max="2" width="21.42578125" bestFit="1" customWidth="1"/>
    <col min="3" max="3" width="25.5703125" bestFit="1" customWidth="1"/>
    <col min="4" max="4" width="36.7109375" bestFit="1" customWidth="1"/>
    <col min="5" max="5" width="18.7109375" bestFit="1" customWidth="1"/>
    <col min="6" max="6" width="22.85546875" bestFit="1" customWidth="1"/>
    <col min="7" max="10" width="34.140625" bestFit="1" customWidth="1"/>
  </cols>
  <sheetData>
    <row r="1" spans="1:1" x14ac:dyDescent="0.25">
      <c r="A1" s="35" t="s">
        <v>94</v>
      </c>
    </row>
    <row r="2" spans="1:1" x14ac:dyDescent="0.25">
      <c r="A2" s="36" t="s">
        <v>1</v>
      </c>
    </row>
    <row r="3" spans="1:1" x14ac:dyDescent="0.25">
      <c r="A3" s="36" t="s">
        <v>3</v>
      </c>
    </row>
    <row r="4" spans="1:1" x14ac:dyDescent="0.25">
      <c r="A4" s="36" t="s">
        <v>5</v>
      </c>
    </row>
    <row r="5" spans="1:1" x14ac:dyDescent="0.25">
      <c r="A5" s="36" t="s">
        <v>7</v>
      </c>
    </row>
    <row r="6" spans="1:1" x14ac:dyDescent="0.25">
      <c r="A6" s="36" t="s">
        <v>11</v>
      </c>
    </row>
    <row r="7" spans="1:1" x14ac:dyDescent="0.25">
      <c r="A7" s="36" t="s">
        <v>12</v>
      </c>
    </row>
    <row r="8" spans="1:1" x14ac:dyDescent="0.25">
      <c r="A8" s="36" t="s">
        <v>13</v>
      </c>
    </row>
    <row r="9" spans="1:1" x14ac:dyDescent="0.25">
      <c r="A9" s="36" t="s">
        <v>14</v>
      </c>
    </row>
    <row r="10" spans="1:1" x14ac:dyDescent="0.25">
      <c r="A10" s="36" t="s">
        <v>16</v>
      </c>
    </row>
    <row r="11" spans="1:1" x14ac:dyDescent="0.25">
      <c r="A11" s="36" t="s">
        <v>17</v>
      </c>
    </row>
    <row r="12" spans="1:1" x14ac:dyDescent="0.25">
      <c r="A12" s="36" t="s">
        <v>18</v>
      </c>
    </row>
    <row r="13" spans="1:1" x14ac:dyDescent="0.25">
      <c r="A13" s="36" t="s">
        <v>19</v>
      </c>
    </row>
    <row r="14" spans="1:1" x14ac:dyDescent="0.25">
      <c r="A14" s="36" t="s">
        <v>20</v>
      </c>
    </row>
    <row r="15" spans="1:1" x14ac:dyDescent="0.25">
      <c r="A15" s="36" t="s">
        <v>22</v>
      </c>
    </row>
    <row r="16" spans="1:1" x14ac:dyDescent="0.25">
      <c r="A16" s="36" t="s">
        <v>23</v>
      </c>
    </row>
    <row r="17" spans="1:1" x14ac:dyDescent="0.25">
      <c r="A17" s="36" t="s">
        <v>24</v>
      </c>
    </row>
    <row r="18" spans="1:1" x14ac:dyDescent="0.25">
      <c r="A18" s="36" t="s">
        <v>149</v>
      </c>
    </row>
    <row r="19" spans="1:1" x14ac:dyDescent="0.25">
      <c r="A19" s="36" t="s">
        <v>158</v>
      </c>
    </row>
    <row r="20" spans="1:1" x14ac:dyDescent="0.25">
      <c r="A20" s="36" t="s">
        <v>95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F5E91-BFAD-46A0-8D7A-6C479BA4EFE4}">
  <sheetPr>
    <pageSetUpPr fitToPage="1"/>
  </sheetPr>
  <dimension ref="A1:A20"/>
  <sheetViews>
    <sheetView zoomScale="85" zoomScaleNormal="85" workbookViewId="0"/>
  </sheetViews>
  <sheetFormatPr defaultRowHeight="15" x14ac:dyDescent="0.25"/>
  <cols>
    <col min="1" max="1" width="23.28515625" bestFit="1" customWidth="1"/>
    <col min="2" max="2" width="18.7109375" bestFit="1" customWidth="1"/>
    <col min="3" max="3" width="22.85546875" bestFit="1" customWidth="1"/>
    <col min="4" max="10" width="34.140625" bestFit="1" customWidth="1"/>
  </cols>
  <sheetData>
    <row r="1" spans="1:1" x14ac:dyDescent="0.25">
      <c r="A1" s="35" t="s">
        <v>94</v>
      </c>
    </row>
    <row r="2" spans="1:1" x14ac:dyDescent="0.25">
      <c r="A2" s="36" t="s">
        <v>1</v>
      </c>
    </row>
    <row r="3" spans="1:1" x14ac:dyDescent="0.25">
      <c r="A3" s="36" t="s">
        <v>3</v>
      </c>
    </row>
    <row r="4" spans="1:1" x14ac:dyDescent="0.25">
      <c r="A4" s="36" t="s">
        <v>5</v>
      </c>
    </row>
    <row r="5" spans="1:1" x14ac:dyDescent="0.25">
      <c r="A5" s="36" t="s">
        <v>7</v>
      </c>
    </row>
    <row r="6" spans="1:1" x14ac:dyDescent="0.25">
      <c r="A6" s="36" t="s">
        <v>11</v>
      </c>
    </row>
    <row r="7" spans="1:1" x14ac:dyDescent="0.25">
      <c r="A7" s="36" t="s">
        <v>12</v>
      </c>
    </row>
    <row r="8" spans="1:1" x14ac:dyDescent="0.25">
      <c r="A8" s="36" t="s">
        <v>13</v>
      </c>
    </row>
    <row r="9" spans="1:1" x14ac:dyDescent="0.25">
      <c r="A9" s="36" t="s">
        <v>14</v>
      </c>
    </row>
    <row r="10" spans="1:1" x14ac:dyDescent="0.25">
      <c r="A10" s="36" t="s">
        <v>16</v>
      </c>
    </row>
    <row r="11" spans="1:1" x14ac:dyDescent="0.25">
      <c r="A11" s="36" t="s">
        <v>17</v>
      </c>
    </row>
    <row r="12" spans="1:1" x14ac:dyDescent="0.25">
      <c r="A12" s="36" t="s">
        <v>18</v>
      </c>
    </row>
    <row r="13" spans="1:1" x14ac:dyDescent="0.25">
      <c r="A13" s="36" t="s">
        <v>19</v>
      </c>
    </row>
    <row r="14" spans="1:1" x14ac:dyDescent="0.25">
      <c r="A14" s="36" t="s">
        <v>20</v>
      </c>
    </row>
    <row r="15" spans="1:1" x14ac:dyDescent="0.25">
      <c r="A15" s="36" t="s">
        <v>22</v>
      </c>
    </row>
    <row r="16" spans="1:1" x14ac:dyDescent="0.25">
      <c r="A16" s="36" t="s">
        <v>23</v>
      </c>
    </row>
    <row r="17" spans="1:1" x14ac:dyDescent="0.25">
      <c r="A17" s="36" t="s">
        <v>24</v>
      </c>
    </row>
    <row r="18" spans="1:1" x14ac:dyDescent="0.25">
      <c r="A18" s="36" t="s">
        <v>149</v>
      </c>
    </row>
    <row r="19" spans="1:1" x14ac:dyDescent="0.25">
      <c r="A19" s="36" t="s">
        <v>158</v>
      </c>
    </row>
    <row r="20" spans="1:1" x14ac:dyDescent="0.25">
      <c r="A20" s="36" t="s">
        <v>95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orientation="landscape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39BB5F-28B9-4820-B0FB-7E73A28F44DF}">
  <sheetPr>
    <pageSetUpPr fitToPage="1"/>
  </sheetPr>
  <dimension ref="A1:A20"/>
  <sheetViews>
    <sheetView zoomScale="70" zoomScaleNormal="70" workbookViewId="0"/>
  </sheetViews>
  <sheetFormatPr defaultRowHeight="15" x14ac:dyDescent="0.25"/>
  <cols>
    <col min="1" max="1" width="24.28515625" bestFit="1" customWidth="1"/>
    <col min="2" max="2" width="26.85546875" bestFit="1" customWidth="1"/>
    <col min="3" max="3" width="32" bestFit="1" customWidth="1"/>
    <col min="4" max="4" width="45.42578125" bestFit="1" customWidth="1"/>
    <col min="5" max="5" width="36.28515625" bestFit="1" customWidth="1"/>
    <col min="6" max="6" width="40" bestFit="1" customWidth="1"/>
    <col min="7" max="10" width="34.140625" bestFit="1" customWidth="1"/>
  </cols>
  <sheetData>
    <row r="1" spans="1:1" x14ac:dyDescent="0.25">
      <c r="A1" s="35" t="s">
        <v>94</v>
      </c>
    </row>
    <row r="2" spans="1:1" x14ac:dyDescent="0.25">
      <c r="A2" s="36" t="s">
        <v>1</v>
      </c>
    </row>
    <row r="3" spans="1:1" x14ac:dyDescent="0.25">
      <c r="A3" s="36" t="s">
        <v>3</v>
      </c>
    </row>
    <row r="4" spans="1:1" x14ac:dyDescent="0.25">
      <c r="A4" s="36" t="s">
        <v>5</v>
      </c>
    </row>
    <row r="5" spans="1:1" x14ac:dyDescent="0.25">
      <c r="A5" s="36" t="s">
        <v>7</v>
      </c>
    </row>
    <row r="6" spans="1:1" x14ac:dyDescent="0.25">
      <c r="A6" s="36" t="s">
        <v>11</v>
      </c>
    </row>
    <row r="7" spans="1:1" x14ac:dyDescent="0.25">
      <c r="A7" s="36" t="s">
        <v>12</v>
      </c>
    </row>
    <row r="8" spans="1:1" x14ac:dyDescent="0.25">
      <c r="A8" s="36" t="s">
        <v>13</v>
      </c>
    </row>
    <row r="9" spans="1:1" x14ac:dyDescent="0.25">
      <c r="A9" s="36" t="s">
        <v>14</v>
      </c>
    </row>
    <row r="10" spans="1:1" x14ac:dyDescent="0.25">
      <c r="A10" s="36" t="s">
        <v>16</v>
      </c>
    </row>
    <row r="11" spans="1:1" x14ac:dyDescent="0.25">
      <c r="A11" s="36" t="s">
        <v>17</v>
      </c>
    </row>
    <row r="12" spans="1:1" x14ac:dyDescent="0.25">
      <c r="A12" s="36" t="s">
        <v>18</v>
      </c>
    </row>
    <row r="13" spans="1:1" x14ac:dyDescent="0.25">
      <c r="A13" s="36" t="s">
        <v>19</v>
      </c>
    </row>
    <row r="14" spans="1:1" x14ac:dyDescent="0.25">
      <c r="A14" s="36" t="s">
        <v>20</v>
      </c>
    </row>
    <row r="15" spans="1:1" x14ac:dyDescent="0.25">
      <c r="A15" s="36" t="s">
        <v>22</v>
      </c>
    </row>
    <row r="16" spans="1:1" x14ac:dyDescent="0.25">
      <c r="A16" s="36" t="s">
        <v>23</v>
      </c>
    </row>
    <row r="17" spans="1:1" x14ac:dyDescent="0.25">
      <c r="A17" s="36" t="s">
        <v>24</v>
      </c>
    </row>
    <row r="18" spans="1:1" x14ac:dyDescent="0.25">
      <c r="A18" s="36" t="s">
        <v>149</v>
      </c>
    </row>
    <row r="19" spans="1:1" x14ac:dyDescent="0.25">
      <c r="A19" s="36" t="s">
        <v>158</v>
      </c>
    </row>
    <row r="20" spans="1:1" x14ac:dyDescent="0.25">
      <c r="A20" s="36" t="s">
        <v>95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landscape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CE5EC5-94FB-43BD-BEEA-C5724EC6B958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30758-5528-4512-847B-0E73ED39DDA3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88752-FEB3-4982-ACE9-E8C959F7165C}">
  <sheetPr>
    <pageSetUpPr fitToPage="1"/>
  </sheetPr>
  <dimension ref="A1"/>
  <sheetViews>
    <sheetView zoomScale="85" zoomScaleNormal="85" workbookViewId="0">
      <selection activeCell="J39" sqref="J39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BE658-51B3-48C7-9FD6-A03F01CE0275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338F28-5E79-4F6E-8C81-BCADC4A3919E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7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DEE3C-8893-46F6-8D59-70A1B9AB5278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9F5C-62CC-45D6-8B6D-EEE2F0E60BFC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C3DEC-92F9-4D42-B7DB-ABF93CC5AA05}">
  <dimension ref="A1:A19"/>
  <sheetViews>
    <sheetView zoomScale="55" zoomScaleNormal="55" workbookViewId="0"/>
  </sheetViews>
  <sheetFormatPr defaultRowHeight="15" x14ac:dyDescent="0.25"/>
  <cols>
    <col min="1" max="1" width="24.28515625" bestFit="1" customWidth="1"/>
    <col min="2" max="2" width="29.28515625" bestFit="1" customWidth="1"/>
    <col min="3" max="3" width="34.7109375" bestFit="1" customWidth="1"/>
    <col min="4" max="4" width="49.7109375" bestFit="1" customWidth="1"/>
    <col min="5" max="5" width="26.140625" bestFit="1" customWidth="1"/>
    <col min="6" max="6" width="31.5703125" bestFit="1" customWidth="1"/>
    <col min="7" max="7" width="46.85546875" bestFit="1" customWidth="1"/>
    <col min="8" max="8" width="28.140625" bestFit="1" customWidth="1"/>
    <col min="9" max="9" width="33.7109375" bestFit="1" customWidth="1"/>
    <col min="10" max="10" width="49" bestFit="1" customWidth="1"/>
    <col min="11" max="13" width="36.28515625" bestFit="1" customWidth="1"/>
  </cols>
  <sheetData>
    <row r="1" spans="1:1" x14ac:dyDescent="0.25">
      <c r="A1" s="35" t="s">
        <v>94</v>
      </c>
    </row>
    <row r="2" spans="1:1" x14ac:dyDescent="0.25">
      <c r="A2" s="36" t="s">
        <v>1</v>
      </c>
    </row>
    <row r="3" spans="1:1" x14ac:dyDescent="0.25">
      <c r="A3" s="36" t="s">
        <v>3</v>
      </c>
    </row>
    <row r="4" spans="1:1" x14ac:dyDescent="0.25">
      <c r="A4" s="36" t="s">
        <v>5</v>
      </c>
    </row>
    <row r="5" spans="1:1" x14ac:dyDescent="0.25">
      <c r="A5" s="36" t="s">
        <v>7</v>
      </c>
    </row>
    <row r="6" spans="1:1" x14ac:dyDescent="0.25">
      <c r="A6" s="36" t="s">
        <v>11</v>
      </c>
    </row>
    <row r="7" spans="1:1" x14ac:dyDescent="0.25">
      <c r="A7" s="36" t="s">
        <v>12</v>
      </c>
    </row>
    <row r="8" spans="1:1" x14ac:dyDescent="0.25">
      <c r="A8" s="36" t="s">
        <v>13</v>
      </c>
    </row>
    <row r="9" spans="1:1" x14ac:dyDescent="0.25">
      <c r="A9" s="36" t="s">
        <v>14</v>
      </c>
    </row>
    <row r="10" spans="1:1" x14ac:dyDescent="0.25">
      <c r="A10" s="36" t="s">
        <v>16</v>
      </c>
    </row>
    <row r="11" spans="1:1" x14ac:dyDescent="0.25">
      <c r="A11" s="36" t="s">
        <v>17</v>
      </c>
    </row>
    <row r="12" spans="1:1" x14ac:dyDescent="0.25">
      <c r="A12" s="36" t="s">
        <v>18</v>
      </c>
    </row>
    <row r="13" spans="1:1" x14ac:dyDescent="0.25">
      <c r="A13" s="36" t="s">
        <v>19</v>
      </c>
    </row>
    <row r="14" spans="1:1" x14ac:dyDescent="0.25">
      <c r="A14" s="36" t="s">
        <v>20</v>
      </c>
    </row>
    <row r="15" spans="1:1" x14ac:dyDescent="0.25">
      <c r="A15" s="36" t="s">
        <v>22</v>
      </c>
    </row>
    <row r="16" spans="1:1" x14ac:dyDescent="0.25">
      <c r="A16" s="36" t="s">
        <v>23</v>
      </c>
    </row>
    <row r="17" spans="1:1" x14ac:dyDescent="0.25">
      <c r="A17" s="36" t="s">
        <v>24</v>
      </c>
    </row>
    <row r="18" spans="1:1" x14ac:dyDescent="0.25">
      <c r="A18" s="36" t="s">
        <v>158</v>
      </c>
    </row>
    <row r="19" spans="1:1" x14ac:dyDescent="0.25">
      <c r="A19" s="36" t="s">
        <v>95</v>
      </c>
    </row>
  </sheetData>
  <pageMargins left="0.7" right="0.7" top="0.75" bottom="0.75" header="0.3" footer="0.3"/>
  <pageSetup paperSize="9" orientation="portrait" r:id="rId2"/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CAF006-EF22-4A2B-9B81-79493CDDC890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2FD542-4E0A-416B-8029-89B5DF8F2813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7DB3B-D3EA-41AE-8802-F704F8C5367C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1C2E8-E765-4DE2-B222-BE5EAE388A9E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448AA-F1EE-492A-99FC-67C891FAAD35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65E010-0EB5-4C0E-971F-7E1B034A3FB4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96D78-6AE1-4338-9F9A-5343B6DA423A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48D25-429E-4834-9EEE-5D9FCCAA0AB2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543F88-D453-48E0-9533-D319F0B58770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17219-FE6C-482D-A6BD-FE56B663CEF5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A7FEF-78DE-4179-8B49-E53EE2D78791}">
  <dimension ref="A1:E6"/>
  <sheetViews>
    <sheetView zoomScale="85" zoomScaleNormal="85" workbookViewId="0">
      <selection activeCell="B5" sqref="B5"/>
    </sheetView>
  </sheetViews>
  <sheetFormatPr defaultRowHeight="15" x14ac:dyDescent="0.25"/>
  <cols>
    <col min="1" max="1" width="14.42578125" bestFit="1" customWidth="1"/>
    <col min="2" max="2" width="24.42578125" bestFit="1" customWidth="1"/>
    <col min="3" max="3" width="48.85546875" bestFit="1" customWidth="1"/>
    <col min="4" max="4" width="36.5703125" bestFit="1" customWidth="1"/>
    <col min="5" max="5" width="34" bestFit="1" customWidth="1"/>
    <col min="6" max="6" width="24.5703125" bestFit="1" customWidth="1"/>
  </cols>
  <sheetData>
    <row r="1" spans="1:5" x14ac:dyDescent="0.25">
      <c r="A1" s="35" t="s">
        <v>94</v>
      </c>
      <c r="B1" t="s">
        <v>154</v>
      </c>
      <c r="C1" t="s">
        <v>155</v>
      </c>
      <c r="D1" t="s">
        <v>156</v>
      </c>
      <c r="E1" t="s">
        <v>157</v>
      </c>
    </row>
    <row r="2" spans="1:5" x14ac:dyDescent="0.25">
      <c r="A2" s="36" t="s">
        <v>129</v>
      </c>
      <c r="B2" s="38">
        <v>8</v>
      </c>
      <c r="C2" s="38">
        <v>9.25</v>
      </c>
      <c r="D2" s="38">
        <v>8.4</v>
      </c>
      <c r="E2" s="38">
        <v>6.2</v>
      </c>
    </row>
    <row r="3" spans="1:5" x14ac:dyDescent="0.25">
      <c r="A3" s="36" t="s">
        <v>130</v>
      </c>
      <c r="B3" s="38">
        <v>14.4</v>
      </c>
      <c r="C3" s="38">
        <v>12.5</v>
      </c>
      <c r="D3" s="38">
        <v>16.25</v>
      </c>
      <c r="E3" s="38">
        <v>13.5</v>
      </c>
    </row>
    <row r="4" spans="1:5" x14ac:dyDescent="0.25">
      <c r="A4" s="36" t="s">
        <v>131</v>
      </c>
      <c r="B4" s="38">
        <v>11.4</v>
      </c>
      <c r="C4" s="38">
        <v>10</v>
      </c>
      <c r="D4" s="38">
        <v>14.25</v>
      </c>
      <c r="E4" s="38">
        <v>9</v>
      </c>
    </row>
    <row r="5" spans="1:5" x14ac:dyDescent="0.25">
      <c r="A5" s="36" t="s">
        <v>132</v>
      </c>
      <c r="B5" s="38">
        <v>10.75</v>
      </c>
      <c r="C5" s="38">
        <v>9.5</v>
      </c>
      <c r="D5" s="38">
        <v>11</v>
      </c>
      <c r="E5" s="38">
        <v>11.25</v>
      </c>
    </row>
    <row r="6" spans="1:5" x14ac:dyDescent="0.25">
      <c r="A6" s="36" t="s">
        <v>95</v>
      </c>
      <c r="B6" s="38">
        <v>44.55</v>
      </c>
      <c r="C6" s="38">
        <v>41.25</v>
      </c>
      <c r="D6" s="38">
        <v>49.9</v>
      </c>
      <c r="E6" s="38">
        <v>39.950000000000003</v>
      </c>
    </row>
  </sheetData>
  <pageMargins left="0.7" right="0.7" top="0.75" bottom="0.75" header="0.3" footer="0.3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A67E1C-F3D6-45F4-8B9B-E52A81CAB34B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7E780-6973-4D59-B677-6E9FD826591D}">
  <sheetPr>
    <pageSetUpPr fitToPage="1"/>
  </sheetPr>
  <dimension ref="A1"/>
  <sheetViews>
    <sheetView zoomScale="85" zoomScaleNormal="85" workbookViewId="0">
      <selection activeCell="J1" sqref="J1"/>
    </sheetView>
  </sheetViews>
  <sheetFormatPr defaultRowHeight="15" x14ac:dyDescent="0.25"/>
  <cols>
    <col min="1" max="1" width="20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/>
  <printOptions horizontalCentered="1" verticalCentered="1"/>
  <pageMargins left="0.25" right="0.25" top="0.75" bottom="0.75" header="0.3" footer="0.3"/>
  <pageSetup paperSize="9" scale="60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BBCAF-1D7E-495B-A453-0620F078D16B}">
  <dimension ref="A3:A6"/>
  <sheetViews>
    <sheetView workbookViewId="0">
      <selection activeCell="J1" sqref="J1"/>
    </sheetView>
  </sheetViews>
  <sheetFormatPr defaultRowHeight="15" x14ac:dyDescent="0.25"/>
  <cols>
    <col min="1" max="1" width="22.425781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3DB00-70F0-4F72-9941-B7F5FEE26348}">
  <dimension ref="A3:A5"/>
  <sheetViews>
    <sheetView workbookViewId="0">
      <selection activeCell="J1" sqref="J1"/>
    </sheetView>
  </sheetViews>
  <sheetFormatPr defaultRowHeight="15" x14ac:dyDescent="0.25"/>
  <cols>
    <col min="1" max="1" width="10.855468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149</v>
      </c>
    </row>
    <row r="5" spans="1:1" x14ac:dyDescent="0.25">
      <c r="A5" s="36" t="s">
        <v>95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23D66-6200-4726-A1F0-49C59ACE709F}">
  <dimension ref="A3:A6"/>
  <sheetViews>
    <sheetView workbookViewId="0">
      <selection activeCell="J1" sqref="J1"/>
    </sheetView>
  </sheetViews>
  <sheetFormatPr defaultRowHeight="15" x14ac:dyDescent="0.25"/>
  <cols>
    <col min="1" max="1" width="19.855468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3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E9504-E9FD-496A-9C59-C6BBC3B91AA7}">
  <dimension ref="A3:A6"/>
  <sheetViews>
    <sheetView workbookViewId="0">
      <selection activeCell="J1" sqref="J1"/>
    </sheetView>
  </sheetViews>
  <sheetFormatPr defaultRowHeight="15" x14ac:dyDescent="0.25"/>
  <cols>
    <col min="1" max="1" width="18.285156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5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174C2A-9350-461B-9C09-C243913B58E4}">
  <dimension ref="A3:A5"/>
  <sheetViews>
    <sheetView workbookViewId="0">
      <selection activeCell="J1" sqref="J1"/>
    </sheetView>
  </sheetViews>
  <sheetFormatPr defaultRowHeight="15" x14ac:dyDescent="0.25"/>
  <cols>
    <col min="1" max="1" width="10.855468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149</v>
      </c>
    </row>
    <row r="5" spans="1:1" x14ac:dyDescent="0.25">
      <c r="A5" s="36" t="s">
        <v>95</v>
      </c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84477E-C915-49C5-BF0E-306CDCE35C43}">
  <dimension ref="A3:A6"/>
  <sheetViews>
    <sheetView workbookViewId="0">
      <selection activeCell="J1" sqref="J1"/>
    </sheetView>
  </sheetViews>
  <sheetFormatPr defaultRowHeight="15" x14ac:dyDescent="0.25"/>
  <cols>
    <col min="1" max="1" width="12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7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5FD0C-85C0-4881-A193-766509B7EBDE}">
  <dimension ref="A3:A6"/>
  <sheetViews>
    <sheetView workbookViewId="0">
      <selection activeCell="J1" sqref="J1"/>
    </sheetView>
  </sheetViews>
  <sheetFormatPr defaultRowHeight="15" x14ac:dyDescent="0.25"/>
  <cols>
    <col min="1" max="1" width="13.57031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11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1E298-D39A-455A-B8BF-825644505908}">
  <dimension ref="A3:A6"/>
  <sheetViews>
    <sheetView workbookViewId="0">
      <selection activeCell="J1" sqref="J1"/>
    </sheetView>
  </sheetViews>
  <sheetFormatPr defaultRowHeight="15" x14ac:dyDescent="0.25"/>
  <cols>
    <col min="1" max="1" width="20.285156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12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6B1A6-9D00-45B8-B8E5-245D8211CF11}">
  <dimension ref="A1:E5"/>
  <sheetViews>
    <sheetView zoomScale="85" zoomScaleNormal="85" workbookViewId="0">
      <selection activeCell="Q27" sqref="Q27"/>
    </sheetView>
  </sheetViews>
  <sheetFormatPr defaultRowHeight="15" x14ac:dyDescent="0.25"/>
  <cols>
    <col min="1" max="1" width="11" bestFit="1" customWidth="1"/>
    <col min="2" max="2" width="28.5703125" bestFit="1" customWidth="1"/>
    <col min="3" max="3" width="53.42578125" bestFit="1" customWidth="1"/>
    <col min="4" max="4" width="41.140625" bestFit="1" customWidth="1"/>
    <col min="5" max="5" width="37.5703125" bestFit="1" customWidth="1"/>
    <col min="6" max="6" width="24.5703125" bestFit="1" customWidth="1"/>
  </cols>
  <sheetData>
    <row r="1" spans="1:5" x14ac:dyDescent="0.25">
      <c r="A1" s="35" t="s">
        <v>94</v>
      </c>
      <c r="B1" t="s">
        <v>150</v>
      </c>
      <c r="C1" t="s">
        <v>151</v>
      </c>
      <c r="D1" t="s">
        <v>152</v>
      </c>
      <c r="E1" t="s">
        <v>153</v>
      </c>
    </row>
    <row r="2" spans="1:5" x14ac:dyDescent="0.25">
      <c r="A2" s="36" t="s">
        <v>130</v>
      </c>
      <c r="B2" s="38">
        <v>14.4</v>
      </c>
      <c r="C2" s="38">
        <v>12.5</v>
      </c>
      <c r="D2" s="38">
        <v>16.25</v>
      </c>
      <c r="E2" s="38">
        <v>13.5</v>
      </c>
    </row>
    <row r="3" spans="1:5" x14ac:dyDescent="0.25">
      <c r="A3" s="36" t="s">
        <v>131</v>
      </c>
      <c r="B3" s="38">
        <v>11.4</v>
      </c>
      <c r="C3" s="38">
        <v>10</v>
      </c>
      <c r="D3" s="38">
        <v>14.25</v>
      </c>
      <c r="E3" s="38">
        <v>9</v>
      </c>
    </row>
    <row r="4" spans="1:5" x14ac:dyDescent="0.25">
      <c r="A4" s="36" t="s">
        <v>132</v>
      </c>
      <c r="B4" s="38">
        <v>10.75</v>
      </c>
      <c r="C4" s="38">
        <v>9.5</v>
      </c>
      <c r="D4" s="38">
        <v>11</v>
      </c>
      <c r="E4" s="38">
        <v>11.25</v>
      </c>
    </row>
    <row r="5" spans="1:5" x14ac:dyDescent="0.25">
      <c r="A5" s="36" t="s">
        <v>95</v>
      </c>
      <c r="B5" s="38">
        <v>36.549999999999997</v>
      </c>
      <c r="C5" s="38">
        <v>32</v>
      </c>
      <c r="D5" s="38">
        <v>41.5</v>
      </c>
      <c r="E5" s="38">
        <v>33.75</v>
      </c>
    </row>
  </sheetData>
  <pageMargins left="0.7" right="0.7" top="0.75" bottom="0.75" header="0.3" footer="0.3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8474ED-E120-45A3-B27E-3C610B386729}">
  <dimension ref="A3:A6"/>
  <sheetViews>
    <sheetView workbookViewId="0">
      <selection activeCell="J1" sqref="J1"/>
    </sheetView>
  </sheetViews>
  <sheetFormatPr defaultRowHeight="15" x14ac:dyDescent="0.25"/>
  <cols>
    <col min="1" max="1" width="13.425781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13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432FD-824B-4C6C-A96F-FD767F0777BF}">
  <dimension ref="A3:A6"/>
  <sheetViews>
    <sheetView workbookViewId="0">
      <selection activeCell="J1" sqref="J1"/>
    </sheetView>
  </sheetViews>
  <sheetFormatPr defaultRowHeight="15" x14ac:dyDescent="0.25"/>
  <cols>
    <col min="1" max="1" width="14.425781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14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A52B6-C9F5-447D-9469-8189B7B0E5C4}">
  <dimension ref="A3:A6"/>
  <sheetViews>
    <sheetView workbookViewId="0">
      <selection activeCell="J1" sqref="J1"/>
    </sheetView>
  </sheetViews>
  <sheetFormatPr defaultRowHeight="15" x14ac:dyDescent="0.25"/>
  <cols>
    <col min="1" max="1" width="15.57031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16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8707C-EE1B-4BD6-BC96-F89D8793BD81}">
  <dimension ref="A3:A6"/>
  <sheetViews>
    <sheetView workbookViewId="0">
      <selection activeCell="J1" sqref="J1"/>
    </sheetView>
  </sheetViews>
  <sheetFormatPr defaultRowHeight="15" x14ac:dyDescent="0.25"/>
  <cols>
    <col min="1" max="1" width="12.1406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17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F7AB3-919A-45FE-9CDF-0F20B4D3B0DA}">
  <dimension ref="A3:A6"/>
  <sheetViews>
    <sheetView workbookViewId="0">
      <selection activeCell="J1" sqref="J1"/>
    </sheetView>
  </sheetViews>
  <sheetFormatPr defaultRowHeight="15" x14ac:dyDescent="0.25"/>
  <cols>
    <col min="1" max="1" width="16.285156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18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B33C5-431B-44CA-BAF6-CA0B09ABFFC3}">
  <dimension ref="A3:A6"/>
  <sheetViews>
    <sheetView workbookViewId="0">
      <selection activeCell="J1" sqref="J1"/>
    </sheetView>
  </sheetViews>
  <sheetFormatPr defaultRowHeight="15" x14ac:dyDescent="0.25"/>
  <cols>
    <col min="1" max="1" width="14.57031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19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DFD30-1A01-443C-8BCC-A2131DC12E2A}">
  <dimension ref="A3:A6"/>
  <sheetViews>
    <sheetView workbookViewId="0">
      <selection activeCell="J1" sqref="J1"/>
    </sheetView>
  </sheetViews>
  <sheetFormatPr defaultRowHeight="15" x14ac:dyDescent="0.25"/>
  <cols>
    <col min="1" max="1" width="16.285156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20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E6D27-9A87-4C4F-82F4-ADA146F60425}">
  <dimension ref="A3:A5"/>
  <sheetViews>
    <sheetView workbookViewId="0">
      <selection activeCell="J1" sqref="J1"/>
    </sheetView>
  </sheetViews>
  <sheetFormatPr defaultRowHeight="15" x14ac:dyDescent="0.25"/>
  <cols>
    <col min="1" max="1" width="10.855468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149</v>
      </c>
    </row>
    <row r="5" spans="1:1" x14ac:dyDescent="0.25">
      <c r="A5" s="36" t="s">
        <v>95</v>
      </c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E1284B-EA38-4AA0-817B-02B286D5D6BB}">
  <dimension ref="A3:A6"/>
  <sheetViews>
    <sheetView workbookViewId="0">
      <selection activeCell="J1" sqref="J1"/>
    </sheetView>
  </sheetViews>
  <sheetFormatPr defaultRowHeight="15" x14ac:dyDescent="0.25"/>
  <cols>
    <col min="1" max="1" width="11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22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559449-A223-4E8B-9139-D325C7793A36}">
  <dimension ref="A3:A6"/>
  <sheetViews>
    <sheetView workbookViewId="0">
      <selection activeCell="J1" sqref="J1"/>
    </sheetView>
  </sheetViews>
  <sheetFormatPr defaultRowHeight="15" x14ac:dyDescent="0.25"/>
  <cols>
    <col min="1" max="1" width="13.710937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23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2B8E9-6703-422E-A3F8-C191B0D97FE0}">
  <sheetPr>
    <tabColor rgb="FFFF0000"/>
  </sheetPr>
  <dimension ref="A1:BY986"/>
  <sheetViews>
    <sheetView zoomScale="85" zoomScaleNormal="85" workbookViewId="0">
      <pane xSplit="1" ySplit="3" topLeftCell="J4" activePane="bottomRight" state="frozen"/>
      <selection pane="topRight" activeCell="B1" sqref="B1"/>
      <selection pane="bottomLeft" activeCell="A4" sqref="A4"/>
      <selection pane="bottomRight" activeCell="F30" sqref="F30"/>
    </sheetView>
  </sheetViews>
  <sheetFormatPr defaultColWidth="14.42578125" defaultRowHeight="15" customHeight="1" x14ac:dyDescent="0.25"/>
  <cols>
    <col min="1" max="1" width="39" style="6" bestFit="1" customWidth="1"/>
    <col min="2" max="2" width="32.140625" style="39" customWidth="1"/>
    <col min="3" max="3" width="35.85546875" style="39" customWidth="1"/>
    <col min="4" max="4" width="46" style="39" customWidth="1"/>
    <col min="5" max="5" width="28.28515625" style="39" customWidth="1"/>
    <col min="6" max="6" width="32" style="39" customWidth="1"/>
    <col min="7" max="7" width="42.140625" style="39" customWidth="1"/>
    <col min="8" max="8" width="26" style="39" customWidth="1"/>
    <col min="9" max="9" width="29.7109375" style="39" customWidth="1"/>
    <col min="10" max="10" width="40" style="39" customWidth="1"/>
    <col min="11" max="11" width="29.140625" style="39" customWidth="1"/>
    <col min="12" max="12" width="31.5703125" style="39" customWidth="1"/>
    <col min="13" max="13" width="41.85546875" style="39" customWidth="1"/>
    <col min="14" max="17" width="9.28515625" style="6" bestFit="1" customWidth="1"/>
    <col min="18" max="18" width="8.5703125" style="6" bestFit="1" customWidth="1"/>
    <col min="19" max="22" width="9.28515625" style="6" bestFit="1" customWidth="1"/>
    <col min="23" max="23" width="10.28515625" style="6" bestFit="1" customWidth="1"/>
    <col min="24" max="25" width="9.28515625" style="6" bestFit="1" customWidth="1"/>
    <col min="26" max="26" width="10.42578125" style="6" bestFit="1" customWidth="1"/>
    <col min="27" max="31" width="9.28515625" style="6" bestFit="1" customWidth="1"/>
    <col min="32" max="32" width="14.140625" style="6" bestFit="1" customWidth="1"/>
    <col min="33" max="34" width="12.28515625" style="6" bestFit="1" customWidth="1"/>
    <col min="35" max="35" width="9.28515625" style="6" bestFit="1" customWidth="1"/>
    <col min="36" max="36" width="12.28515625" style="6" bestFit="1" customWidth="1"/>
    <col min="37" max="37" width="9.28515625" style="6" bestFit="1" customWidth="1"/>
    <col min="38" max="38" width="12.28515625" style="6" bestFit="1" customWidth="1"/>
    <col min="39" max="39" width="9.28515625" style="6" bestFit="1" customWidth="1"/>
    <col min="40" max="40" width="12.28515625" style="6" bestFit="1" customWidth="1"/>
    <col min="41" max="42" width="9.28515625" style="6" bestFit="1" customWidth="1"/>
    <col min="43" max="43" width="12.28515625" style="6" bestFit="1" customWidth="1"/>
    <col min="44" max="44" width="9.28515625" style="6" bestFit="1" customWidth="1"/>
    <col min="45" max="45" width="12.28515625" style="6" bestFit="1" customWidth="1"/>
    <col min="46" max="46" width="9.28515625" style="6" bestFit="1" customWidth="1"/>
    <col min="47" max="47" width="14.140625" style="6" bestFit="1" customWidth="1"/>
    <col min="48" max="48" width="12.28515625" style="6" bestFit="1" customWidth="1"/>
    <col min="49" max="49" width="9.28515625" style="6" bestFit="1" customWidth="1"/>
    <col min="50" max="50" width="12.28515625" style="6" bestFit="1" customWidth="1"/>
    <col min="51" max="51" width="9.28515625" style="6" bestFit="1" customWidth="1"/>
    <col min="52" max="52" width="12.28515625" style="6" bestFit="1" customWidth="1"/>
    <col min="53" max="53" width="9.28515625" style="6" bestFit="1" customWidth="1"/>
    <col min="54" max="55" width="12.28515625" style="6" bestFit="1" customWidth="1"/>
    <col min="56" max="57" width="9.28515625" style="6" bestFit="1" customWidth="1"/>
    <col min="58" max="58" width="9" style="6" bestFit="1" customWidth="1"/>
    <col min="59" max="59" width="9.28515625" style="6" bestFit="1" customWidth="1"/>
    <col min="60" max="60" width="9" style="6" bestFit="1" customWidth="1"/>
    <col min="61" max="76" width="9.28515625" style="6" bestFit="1" customWidth="1"/>
    <col min="77" max="77" width="9" style="6" bestFit="1" customWidth="1"/>
    <col min="78" max="16384" width="14.42578125" style="6"/>
  </cols>
  <sheetData>
    <row r="1" spans="1:77" ht="15" customHeight="1" thickBot="1" x14ac:dyDescent="0.3">
      <c r="B1" s="77" t="s">
        <v>98</v>
      </c>
      <c r="C1" s="78"/>
      <c r="D1" s="79"/>
      <c r="E1" s="77" t="s">
        <v>100</v>
      </c>
      <c r="F1" s="78"/>
      <c r="G1" s="79"/>
      <c r="H1" s="77" t="s">
        <v>101</v>
      </c>
      <c r="I1" s="78"/>
      <c r="J1" s="79"/>
      <c r="K1" s="77" t="s">
        <v>103</v>
      </c>
      <c r="L1" s="78"/>
      <c r="M1" s="79"/>
    </row>
    <row r="2" spans="1:77" ht="15" customHeight="1" thickBot="1" x14ac:dyDescent="0.3">
      <c r="A2" s="34"/>
      <c r="B2" s="77" t="s">
        <v>97</v>
      </c>
      <c r="C2" s="78"/>
      <c r="D2" s="79"/>
      <c r="E2" s="77" t="s">
        <v>99</v>
      </c>
      <c r="F2" s="78"/>
      <c r="G2" s="79"/>
      <c r="H2" s="77" t="s">
        <v>102</v>
      </c>
      <c r="I2" s="78"/>
      <c r="J2" s="79"/>
      <c r="K2" s="77" t="s">
        <v>104</v>
      </c>
      <c r="L2" s="78"/>
      <c r="M2" s="79"/>
      <c r="N2" s="1" t="s">
        <v>25</v>
      </c>
      <c r="O2" s="2" t="s">
        <v>25</v>
      </c>
      <c r="P2" s="2" t="s">
        <v>25</v>
      </c>
      <c r="Q2" s="2" t="s">
        <v>25</v>
      </c>
      <c r="R2" s="2" t="s">
        <v>26</v>
      </c>
      <c r="S2" s="2" t="s">
        <v>25</v>
      </c>
      <c r="T2" s="2" t="s">
        <v>25</v>
      </c>
      <c r="U2" s="2" t="s">
        <v>25</v>
      </c>
      <c r="V2" s="2" t="s">
        <v>25</v>
      </c>
      <c r="W2" s="2" t="s">
        <v>27</v>
      </c>
      <c r="X2" s="2" t="s">
        <v>25</v>
      </c>
      <c r="Y2" s="2" t="s">
        <v>25</v>
      </c>
      <c r="Z2" s="2" t="s">
        <v>28</v>
      </c>
      <c r="AA2" s="2" t="s">
        <v>25</v>
      </c>
      <c r="AB2" s="2" t="s">
        <v>25</v>
      </c>
      <c r="AC2" s="2" t="s">
        <v>25</v>
      </c>
      <c r="AD2" s="2" t="s">
        <v>25</v>
      </c>
      <c r="AE2" s="2" t="s">
        <v>25</v>
      </c>
      <c r="AF2" s="3" t="s">
        <v>29</v>
      </c>
      <c r="AG2" s="4" t="s">
        <v>30</v>
      </c>
      <c r="AH2" s="4" t="s">
        <v>30</v>
      </c>
      <c r="AI2" s="4" t="s">
        <v>25</v>
      </c>
      <c r="AJ2" s="4" t="s">
        <v>30</v>
      </c>
      <c r="AK2" s="4" t="s">
        <v>25</v>
      </c>
      <c r="AL2" s="4" t="s">
        <v>30</v>
      </c>
      <c r="AM2" s="4" t="s">
        <v>25</v>
      </c>
      <c r="AN2" s="4" t="s">
        <v>30</v>
      </c>
      <c r="AO2" s="4" t="s">
        <v>25</v>
      </c>
      <c r="AP2" s="4" t="s">
        <v>25</v>
      </c>
      <c r="AQ2" s="4" t="s">
        <v>30</v>
      </c>
      <c r="AR2" s="4" t="s">
        <v>25</v>
      </c>
      <c r="AS2" s="4" t="s">
        <v>30</v>
      </c>
      <c r="AT2" s="4" t="s">
        <v>25</v>
      </c>
      <c r="AU2" s="3" t="s">
        <v>29</v>
      </c>
      <c r="AV2" s="4" t="s">
        <v>30</v>
      </c>
      <c r="AW2" s="4" t="s">
        <v>25</v>
      </c>
      <c r="AX2" s="4" t="s">
        <v>30</v>
      </c>
      <c r="AY2" s="4" t="s">
        <v>25</v>
      </c>
      <c r="AZ2" s="4" t="s">
        <v>30</v>
      </c>
      <c r="BA2" s="4" t="s">
        <v>25</v>
      </c>
      <c r="BB2" s="4" t="s">
        <v>30</v>
      </c>
      <c r="BC2" s="4" t="s">
        <v>30</v>
      </c>
      <c r="BD2" s="4" t="s">
        <v>25</v>
      </c>
      <c r="BE2" s="4" t="s">
        <v>25</v>
      </c>
      <c r="BF2" s="4" t="s">
        <v>31</v>
      </c>
      <c r="BG2" s="4" t="s">
        <v>25</v>
      </c>
      <c r="BH2" s="4" t="s">
        <v>31</v>
      </c>
      <c r="BI2" s="4" t="s">
        <v>25</v>
      </c>
      <c r="BJ2" s="4" t="s">
        <v>25</v>
      </c>
      <c r="BK2" s="4" t="s">
        <v>25</v>
      </c>
      <c r="BL2" s="4" t="s">
        <v>25</v>
      </c>
      <c r="BM2" s="4" t="s">
        <v>25</v>
      </c>
      <c r="BN2" s="4" t="s">
        <v>25</v>
      </c>
      <c r="BO2" s="4" t="s">
        <v>25</v>
      </c>
      <c r="BP2" s="4" t="s">
        <v>25</v>
      </c>
      <c r="BQ2" s="4" t="s">
        <v>25</v>
      </c>
      <c r="BR2" s="4" t="s">
        <v>25</v>
      </c>
      <c r="BS2" s="4" t="s">
        <v>25</v>
      </c>
      <c r="BT2" s="4" t="s">
        <v>25</v>
      </c>
      <c r="BU2" s="4" t="s">
        <v>25</v>
      </c>
      <c r="BV2" s="4" t="s">
        <v>25</v>
      </c>
      <c r="BW2" s="4" t="s">
        <v>25</v>
      </c>
      <c r="BX2" s="4" t="s">
        <v>25</v>
      </c>
      <c r="BY2" s="5" t="s">
        <v>31</v>
      </c>
    </row>
    <row r="3" spans="1:77" ht="15" customHeight="1" x14ac:dyDescent="0.25">
      <c r="A3" s="62" t="s">
        <v>96</v>
      </c>
      <c r="B3" s="63" t="s">
        <v>117</v>
      </c>
      <c r="C3" s="64" t="s">
        <v>118</v>
      </c>
      <c r="D3" s="65" t="s">
        <v>119</v>
      </c>
      <c r="E3" s="63" t="s">
        <v>120</v>
      </c>
      <c r="F3" s="64" t="s">
        <v>121</v>
      </c>
      <c r="G3" s="65" t="s">
        <v>122</v>
      </c>
      <c r="H3" s="63" t="s">
        <v>123</v>
      </c>
      <c r="I3" s="64" t="s">
        <v>124</v>
      </c>
      <c r="J3" s="65" t="s">
        <v>125</v>
      </c>
      <c r="K3" s="63" t="s">
        <v>126</v>
      </c>
      <c r="L3" s="64" t="s">
        <v>127</v>
      </c>
      <c r="M3" s="65" t="s">
        <v>128</v>
      </c>
      <c r="N3" s="7">
        <v>43310</v>
      </c>
      <c r="O3" s="8">
        <v>43313</v>
      </c>
      <c r="P3" s="8">
        <v>43315</v>
      </c>
      <c r="Q3" s="8">
        <v>43317</v>
      </c>
      <c r="R3" s="8">
        <v>43320</v>
      </c>
      <c r="S3" s="8">
        <v>43322</v>
      </c>
      <c r="T3" s="8">
        <v>43325</v>
      </c>
      <c r="U3" s="8">
        <v>43327</v>
      </c>
      <c r="V3" s="8">
        <v>43329</v>
      </c>
      <c r="W3" s="8">
        <v>43330</v>
      </c>
      <c r="X3" s="8">
        <v>43332</v>
      </c>
      <c r="Y3" s="8">
        <v>43334</v>
      </c>
      <c r="Z3" s="8">
        <v>43336</v>
      </c>
      <c r="AA3" s="8">
        <v>43339</v>
      </c>
      <c r="AB3" s="8">
        <v>43341</v>
      </c>
      <c r="AC3" s="8">
        <v>43343</v>
      </c>
      <c r="AD3" s="8">
        <v>43348</v>
      </c>
      <c r="AE3" s="8">
        <v>43350</v>
      </c>
      <c r="AF3" s="9">
        <v>43351</v>
      </c>
      <c r="AG3" s="10" t="s">
        <v>32</v>
      </c>
      <c r="AH3" s="8">
        <v>43355</v>
      </c>
      <c r="AI3" s="8">
        <v>43357</v>
      </c>
      <c r="AJ3" s="8">
        <v>43362</v>
      </c>
      <c r="AK3" s="8">
        <v>43364</v>
      </c>
      <c r="AL3" s="8">
        <v>43369</v>
      </c>
      <c r="AM3" s="8">
        <v>43371</v>
      </c>
      <c r="AN3" s="8">
        <v>43376</v>
      </c>
      <c r="AO3" s="8">
        <v>43378</v>
      </c>
      <c r="AP3" s="8">
        <v>43385</v>
      </c>
      <c r="AQ3" s="8">
        <v>43390</v>
      </c>
      <c r="AR3" s="8">
        <v>43392</v>
      </c>
      <c r="AS3" s="8">
        <v>43397</v>
      </c>
      <c r="AT3" s="8">
        <v>43399</v>
      </c>
      <c r="AU3" s="11">
        <v>43401</v>
      </c>
      <c r="AV3" s="8">
        <v>43404</v>
      </c>
      <c r="AW3" s="8">
        <v>43406</v>
      </c>
      <c r="AX3" s="11">
        <v>43409</v>
      </c>
      <c r="AY3" s="11">
        <v>43413</v>
      </c>
      <c r="AZ3" s="11">
        <v>43418</v>
      </c>
      <c r="BA3" s="11">
        <v>43420</v>
      </c>
      <c r="BB3" s="11">
        <v>43423</v>
      </c>
      <c r="BC3" s="12">
        <v>43432</v>
      </c>
      <c r="BD3" s="12">
        <v>43434</v>
      </c>
      <c r="BE3" s="12" t="s">
        <v>33</v>
      </c>
      <c r="BF3" s="12" t="s">
        <v>34</v>
      </c>
      <c r="BG3" s="12" t="s">
        <v>35</v>
      </c>
      <c r="BH3" s="12" t="s">
        <v>36</v>
      </c>
      <c r="BI3" s="12" t="s">
        <v>37</v>
      </c>
      <c r="BJ3" s="12" t="s">
        <v>38</v>
      </c>
      <c r="BK3" s="12" t="s">
        <v>39</v>
      </c>
      <c r="BL3" s="12" t="s">
        <v>40</v>
      </c>
      <c r="BM3" s="12" t="s">
        <v>41</v>
      </c>
      <c r="BN3" s="12" t="s">
        <v>42</v>
      </c>
      <c r="BO3" s="12" t="s">
        <v>43</v>
      </c>
      <c r="BP3" s="12" t="s">
        <v>44</v>
      </c>
      <c r="BQ3" s="12" t="s">
        <v>45</v>
      </c>
      <c r="BR3" s="12" t="s">
        <v>46</v>
      </c>
      <c r="BS3" s="12" t="s">
        <v>47</v>
      </c>
      <c r="BT3" s="12" t="s">
        <v>48</v>
      </c>
      <c r="BU3" s="12" t="s">
        <v>49</v>
      </c>
      <c r="BV3" s="12" t="s">
        <v>50</v>
      </c>
      <c r="BW3" s="12" t="s">
        <v>51</v>
      </c>
      <c r="BX3" s="12" t="s">
        <v>52</v>
      </c>
      <c r="BY3" s="13" t="s">
        <v>53</v>
      </c>
    </row>
    <row r="4" spans="1:77" s="55" customFormat="1" ht="15.75" customHeight="1" x14ac:dyDescent="0.25">
      <c r="A4" s="53" t="s">
        <v>108</v>
      </c>
      <c r="B4" s="59">
        <v>8</v>
      </c>
      <c r="C4" s="59">
        <v>7.6111111111111107</v>
      </c>
      <c r="D4" s="59">
        <v>1.2777777777777777</v>
      </c>
      <c r="E4" s="40">
        <v>14.4</v>
      </c>
      <c r="F4" s="59">
        <v>1.6666666666666667</v>
      </c>
      <c r="G4" s="59">
        <v>0.1111111111111111</v>
      </c>
      <c r="H4" s="66">
        <v>11.444444444444445</v>
      </c>
      <c r="I4" s="59">
        <v>2.6111111111111112</v>
      </c>
      <c r="J4" s="59">
        <v>0.5</v>
      </c>
      <c r="K4" s="59">
        <v>10.75</v>
      </c>
      <c r="L4" s="59">
        <v>2.5555555555555554</v>
      </c>
      <c r="M4" s="59">
        <v>0.66666666666666663</v>
      </c>
      <c r="N4" s="60">
        <v>11</v>
      </c>
      <c r="O4" s="60">
        <v>7</v>
      </c>
      <c r="P4" s="60">
        <v>6</v>
      </c>
      <c r="Q4" s="60">
        <v>3</v>
      </c>
      <c r="R4" s="60">
        <v>8</v>
      </c>
      <c r="S4" s="60">
        <v>7</v>
      </c>
      <c r="T4" s="60">
        <v>12</v>
      </c>
      <c r="U4" s="60">
        <v>8</v>
      </c>
      <c r="V4" s="60">
        <v>10</v>
      </c>
      <c r="W4" s="60">
        <v>10</v>
      </c>
      <c r="X4" s="60">
        <v>11</v>
      </c>
      <c r="Y4" s="60">
        <v>9</v>
      </c>
      <c r="Z4" s="60">
        <v>8</v>
      </c>
      <c r="AA4" s="60">
        <v>8</v>
      </c>
      <c r="AB4" s="60">
        <v>10</v>
      </c>
      <c r="AC4" s="60">
        <v>0</v>
      </c>
      <c r="AD4" s="60">
        <v>18</v>
      </c>
      <c r="AE4" s="60">
        <v>16</v>
      </c>
      <c r="AF4" s="60">
        <v>14</v>
      </c>
      <c r="AG4" s="60">
        <v>11</v>
      </c>
      <c r="AH4" s="60">
        <v>15</v>
      </c>
      <c r="AI4" s="60">
        <v>12</v>
      </c>
      <c r="AJ4" s="60">
        <v>17</v>
      </c>
      <c r="AK4" s="60">
        <v>15</v>
      </c>
      <c r="AL4" s="60">
        <v>15</v>
      </c>
      <c r="AM4" s="60">
        <v>11</v>
      </c>
      <c r="AN4" s="60">
        <v>16</v>
      </c>
      <c r="AO4" s="60">
        <v>9</v>
      </c>
      <c r="AP4" s="60">
        <v>11</v>
      </c>
      <c r="AQ4" s="60">
        <v>17</v>
      </c>
      <c r="AR4" s="60">
        <v>6</v>
      </c>
      <c r="AS4" s="60">
        <v>16</v>
      </c>
      <c r="AT4" s="60">
        <v>10</v>
      </c>
      <c r="AU4" s="60">
        <v>10</v>
      </c>
      <c r="AV4" s="60">
        <v>8</v>
      </c>
      <c r="AW4" s="60">
        <v>7</v>
      </c>
      <c r="AX4" s="60">
        <v>9</v>
      </c>
      <c r="AY4" s="60">
        <v>14</v>
      </c>
      <c r="AZ4" s="60">
        <v>14</v>
      </c>
      <c r="BA4" s="60">
        <v>11</v>
      </c>
      <c r="BB4" s="60">
        <v>10</v>
      </c>
      <c r="BC4" s="60">
        <v>8</v>
      </c>
      <c r="BD4" s="60">
        <v>13</v>
      </c>
    </row>
    <row r="5" spans="1:77" s="55" customFormat="1" ht="15.75" customHeight="1" x14ac:dyDescent="0.25">
      <c r="A5" s="53" t="s">
        <v>105</v>
      </c>
      <c r="B5" s="40">
        <v>9.25</v>
      </c>
      <c r="C5" s="40"/>
      <c r="D5" s="40"/>
      <c r="E5" s="40">
        <v>12.5</v>
      </c>
      <c r="F5" s="40"/>
      <c r="G5" s="40"/>
      <c r="H5" s="40">
        <v>10</v>
      </c>
      <c r="I5" s="40"/>
      <c r="J5" s="40"/>
      <c r="K5" s="40">
        <v>9.5</v>
      </c>
      <c r="L5" s="40"/>
      <c r="M5" s="40"/>
      <c r="AF5" s="61">
        <v>14</v>
      </c>
      <c r="AG5" s="61">
        <v>11</v>
      </c>
      <c r="AU5" s="61">
        <v>10</v>
      </c>
      <c r="AX5" s="61">
        <v>9</v>
      </c>
      <c r="BB5" s="61">
        <v>10</v>
      </c>
    </row>
    <row r="6" spans="1:77" s="55" customFormat="1" ht="15.75" customHeight="1" x14ac:dyDescent="0.25">
      <c r="A6" s="53" t="s">
        <v>106</v>
      </c>
      <c r="B6" s="54">
        <v>8.4</v>
      </c>
      <c r="C6" s="54"/>
      <c r="D6" s="54"/>
      <c r="E6" s="66">
        <v>16.25</v>
      </c>
      <c r="F6" s="54"/>
      <c r="G6" s="54"/>
      <c r="H6" s="66">
        <v>14.25</v>
      </c>
      <c r="I6" s="54"/>
      <c r="J6" s="54"/>
      <c r="K6" s="66">
        <v>11</v>
      </c>
      <c r="L6" s="54"/>
      <c r="M6" s="54"/>
      <c r="N6" s="53"/>
      <c r="O6" s="53"/>
      <c r="P6" s="53"/>
      <c r="Q6" s="53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60">
        <v>18</v>
      </c>
      <c r="AE6" s="53"/>
      <c r="AF6" s="53"/>
      <c r="AG6" s="53"/>
      <c r="AH6" s="60">
        <v>15</v>
      </c>
      <c r="AI6" s="53"/>
      <c r="AJ6" s="60">
        <v>17</v>
      </c>
      <c r="AK6" s="53"/>
      <c r="AL6" s="60">
        <v>15</v>
      </c>
      <c r="AM6" s="53"/>
      <c r="AN6" s="60">
        <v>16</v>
      </c>
      <c r="AO6" s="53"/>
      <c r="AP6" s="53"/>
      <c r="AQ6" s="60">
        <v>17</v>
      </c>
      <c r="AR6" s="53"/>
      <c r="AS6" s="60">
        <v>16</v>
      </c>
      <c r="AT6" s="53"/>
      <c r="AU6" s="53"/>
      <c r="AV6" s="60">
        <v>8</v>
      </c>
      <c r="AW6" s="53"/>
      <c r="AX6" s="53"/>
      <c r="AY6" s="53"/>
      <c r="AZ6" s="60">
        <v>14</v>
      </c>
      <c r="BA6" s="53"/>
      <c r="BB6" s="53"/>
      <c r="BC6" s="60">
        <v>8</v>
      </c>
      <c r="BD6" s="53"/>
    </row>
    <row r="7" spans="1:77" s="55" customFormat="1" ht="15.75" customHeight="1" x14ac:dyDescent="0.25">
      <c r="A7" s="53" t="s">
        <v>107</v>
      </c>
      <c r="B7" s="54">
        <v>6.2</v>
      </c>
      <c r="C7" s="54"/>
      <c r="D7" s="54"/>
      <c r="E7" s="66">
        <v>13.5</v>
      </c>
      <c r="F7" s="54"/>
      <c r="G7" s="54"/>
      <c r="H7" s="66">
        <v>9</v>
      </c>
      <c r="I7" s="54"/>
      <c r="J7" s="54"/>
      <c r="K7" s="66">
        <v>11.25</v>
      </c>
      <c r="L7" s="54"/>
      <c r="M7" s="54"/>
      <c r="AE7" s="61">
        <v>16</v>
      </c>
      <c r="AI7" s="61">
        <v>12</v>
      </c>
      <c r="AK7" s="61">
        <v>15</v>
      </c>
      <c r="AM7" s="61">
        <v>11</v>
      </c>
      <c r="AO7" s="61">
        <v>9</v>
      </c>
      <c r="AP7" s="61">
        <v>11</v>
      </c>
      <c r="AR7" s="61">
        <v>6</v>
      </c>
      <c r="AT7" s="61">
        <v>10</v>
      </c>
      <c r="AW7" s="61">
        <v>7</v>
      </c>
      <c r="AY7" s="61">
        <v>14</v>
      </c>
      <c r="BA7" s="61">
        <v>11</v>
      </c>
      <c r="BD7" s="61">
        <v>13</v>
      </c>
    </row>
    <row r="8" spans="1:77" s="55" customFormat="1" ht="15.75" customHeight="1" x14ac:dyDescent="0.25">
      <c r="A8" s="53" t="s">
        <v>109</v>
      </c>
      <c r="B8" s="54">
        <v>10</v>
      </c>
      <c r="C8" s="54"/>
      <c r="D8" s="54"/>
      <c r="E8" s="66">
        <v>3.2</v>
      </c>
      <c r="F8" s="54"/>
      <c r="G8" s="54"/>
      <c r="H8" s="66">
        <v>6.2222222222222223</v>
      </c>
      <c r="I8" s="54"/>
      <c r="J8" s="54"/>
      <c r="K8" s="66">
        <v>7.25</v>
      </c>
      <c r="L8" s="54"/>
      <c r="M8" s="54"/>
      <c r="N8" s="53"/>
      <c r="O8" s="53"/>
      <c r="P8" s="53"/>
      <c r="Q8" s="53"/>
      <c r="R8" s="53"/>
      <c r="S8" s="53"/>
      <c r="T8" s="53"/>
      <c r="U8" s="53"/>
      <c r="V8" s="53"/>
      <c r="W8" s="53"/>
      <c r="X8" s="53"/>
      <c r="Y8" s="53"/>
      <c r="Z8" s="53"/>
      <c r="AA8" s="53"/>
      <c r="AB8" s="53"/>
      <c r="AC8" s="53"/>
      <c r="AD8" s="60">
        <v>0</v>
      </c>
      <c r="AE8" s="53"/>
      <c r="AF8" s="53"/>
      <c r="AG8" s="53"/>
      <c r="AH8" s="60">
        <v>2</v>
      </c>
      <c r="AI8" s="53"/>
      <c r="AJ8" s="60">
        <v>1</v>
      </c>
      <c r="AK8" s="53"/>
      <c r="AL8" s="60">
        <v>2</v>
      </c>
      <c r="AM8" s="53"/>
      <c r="AN8" s="60">
        <v>2</v>
      </c>
      <c r="AO8" s="53"/>
      <c r="AP8" s="53"/>
      <c r="AQ8" s="60">
        <v>1</v>
      </c>
      <c r="AR8" s="53"/>
      <c r="AS8" s="60">
        <v>2</v>
      </c>
      <c r="AT8" s="53"/>
      <c r="AU8" s="53"/>
      <c r="AV8" s="60">
        <v>10</v>
      </c>
      <c r="AW8" s="53"/>
      <c r="AX8" s="53"/>
      <c r="AY8" s="53"/>
      <c r="AZ8" s="60">
        <v>4</v>
      </c>
      <c r="BA8" s="53"/>
      <c r="BB8" s="53"/>
      <c r="BC8" s="60">
        <v>10</v>
      </c>
      <c r="BD8" s="53"/>
    </row>
    <row r="9" spans="1:77" s="55" customFormat="1" ht="15.75" customHeight="1" x14ac:dyDescent="0.25">
      <c r="A9" s="53" t="s">
        <v>110</v>
      </c>
      <c r="B9" s="54">
        <v>8.75</v>
      </c>
      <c r="C9" s="54"/>
      <c r="D9" s="54"/>
      <c r="E9" s="66">
        <v>5</v>
      </c>
      <c r="F9" s="54"/>
      <c r="G9" s="54"/>
      <c r="H9" s="66">
        <v>8</v>
      </c>
      <c r="I9" s="54"/>
      <c r="J9" s="54"/>
      <c r="K9" s="66">
        <v>8.5</v>
      </c>
      <c r="L9" s="54"/>
      <c r="M9" s="54"/>
      <c r="AE9" s="61">
        <v>2</v>
      </c>
      <c r="AI9" s="61">
        <v>6</v>
      </c>
      <c r="AK9" s="61">
        <v>2</v>
      </c>
      <c r="AM9" s="61">
        <v>7</v>
      </c>
      <c r="AO9" s="61">
        <v>9</v>
      </c>
      <c r="AP9" s="61">
        <v>5</v>
      </c>
      <c r="AR9" s="61">
        <v>11</v>
      </c>
      <c r="AT9" s="61">
        <v>8</v>
      </c>
      <c r="AW9" s="61">
        <v>11</v>
      </c>
      <c r="AY9" s="61">
        <v>4</v>
      </c>
      <c r="BA9" s="61">
        <v>7</v>
      </c>
      <c r="BD9" s="61">
        <v>5</v>
      </c>
    </row>
    <row r="10" spans="1:77" s="55" customFormat="1" ht="15.75" customHeight="1" x14ac:dyDescent="0.25">
      <c r="A10" s="53" t="s">
        <v>111</v>
      </c>
      <c r="B10" s="54">
        <v>9.6</v>
      </c>
      <c r="C10" s="54"/>
      <c r="D10" s="54"/>
      <c r="E10" s="66">
        <v>1.25</v>
      </c>
      <c r="F10" s="54"/>
      <c r="G10" s="54"/>
      <c r="H10" s="66">
        <v>3.75</v>
      </c>
      <c r="I10" s="54"/>
      <c r="J10" s="54"/>
      <c r="K10" s="66">
        <v>7</v>
      </c>
      <c r="L10" s="54"/>
      <c r="M10" s="54"/>
      <c r="N10" s="60">
        <v>11</v>
      </c>
      <c r="O10" s="60">
        <v>7</v>
      </c>
      <c r="P10" s="60">
        <v>6</v>
      </c>
      <c r="Q10" s="60">
        <v>3</v>
      </c>
      <c r="R10" s="60">
        <v>8</v>
      </c>
      <c r="S10" s="60">
        <v>7</v>
      </c>
      <c r="T10" s="60">
        <v>12</v>
      </c>
      <c r="U10" s="60">
        <v>8</v>
      </c>
      <c r="V10" s="60">
        <v>10</v>
      </c>
      <c r="W10" s="60">
        <v>10</v>
      </c>
      <c r="X10" s="60">
        <v>11</v>
      </c>
      <c r="Y10" s="60">
        <v>9</v>
      </c>
      <c r="Z10" s="60">
        <v>8</v>
      </c>
      <c r="AA10" s="60">
        <v>8</v>
      </c>
      <c r="AB10" s="60">
        <v>10</v>
      </c>
      <c r="AC10" s="60">
        <v>0</v>
      </c>
      <c r="AD10" s="60">
        <v>18</v>
      </c>
      <c r="AE10" s="60">
        <v>16</v>
      </c>
      <c r="AF10" s="60">
        <v>14</v>
      </c>
      <c r="AG10" s="60">
        <v>11</v>
      </c>
      <c r="AH10" s="60">
        <v>15</v>
      </c>
      <c r="AI10" s="60">
        <v>12</v>
      </c>
      <c r="AJ10" s="60">
        <v>17</v>
      </c>
      <c r="AK10" s="60">
        <v>15</v>
      </c>
      <c r="AL10" s="60">
        <v>15</v>
      </c>
      <c r="AM10" s="60">
        <v>11</v>
      </c>
      <c r="AN10" s="60">
        <v>16</v>
      </c>
      <c r="AO10" s="60">
        <v>9</v>
      </c>
      <c r="AP10" s="60">
        <v>11</v>
      </c>
      <c r="AQ10" s="60">
        <v>17</v>
      </c>
      <c r="AR10" s="60">
        <v>6</v>
      </c>
      <c r="AS10" s="60">
        <v>16</v>
      </c>
      <c r="AT10" s="60">
        <v>10</v>
      </c>
      <c r="AU10" s="60">
        <v>10</v>
      </c>
      <c r="AV10" s="60">
        <v>8</v>
      </c>
      <c r="AW10" s="60">
        <v>7</v>
      </c>
      <c r="AX10" s="60">
        <v>9</v>
      </c>
      <c r="AY10" s="60">
        <v>14</v>
      </c>
      <c r="AZ10" s="60">
        <v>14</v>
      </c>
      <c r="BA10" s="60">
        <v>11</v>
      </c>
      <c r="BB10" s="60">
        <v>10</v>
      </c>
      <c r="BC10" s="60">
        <v>8</v>
      </c>
      <c r="BD10" s="60">
        <v>13</v>
      </c>
    </row>
    <row r="11" spans="1:77" s="55" customFormat="1" ht="15.75" customHeight="1" x14ac:dyDescent="0.25">
      <c r="A11" s="53" t="s">
        <v>112</v>
      </c>
      <c r="B11" s="54">
        <v>11.8</v>
      </c>
      <c r="C11" s="54"/>
      <c r="D11" s="54"/>
      <c r="E11" s="66">
        <v>4.25</v>
      </c>
      <c r="F11" s="54"/>
      <c r="G11" s="54"/>
      <c r="H11" s="66">
        <v>8.25</v>
      </c>
      <c r="I11" s="54"/>
      <c r="J11" s="54"/>
      <c r="K11" s="66">
        <v>6.75</v>
      </c>
      <c r="L11" s="54"/>
      <c r="M11" s="54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60">
        <v>18</v>
      </c>
      <c r="AE11" s="53"/>
      <c r="AF11" s="53"/>
      <c r="AG11" s="53"/>
      <c r="AH11" s="60">
        <v>15</v>
      </c>
      <c r="AI11" s="53"/>
      <c r="AJ11" s="60">
        <v>17</v>
      </c>
      <c r="AK11" s="53"/>
      <c r="AL11" s="60">
        <v>15</v>
      </c>
      <c r="AM11" s="53"/>
      <c r="AN11" s="60">
        <v>16</v>
      </c>
      <c r="AO11" s="53"/>
      <c r="AP11" s="53"/>
      <c r="AQ11" s="60">
        <v>17</v>
      </c>
      <c r="AR11" s="53"/>
      <c r="AS11" s="60">
        <v>16</v>
      </c>
      <c r="AT11" s="53"/>
      <c r="AU11" s="53"/>
      <c r="AV11" s="60">
        <v>8</v>
      </c>
      <c r="AW11" s="53"/>
      <c r="AX11" s="53"/>
      <c r="AY11" s="53"/>
      <c r="AZ11" s="60">
        <v>14</v>
      </c>
      <c r="BA11" s="53"/>
      <c r="BB11" s="53"/>
      <c r="BC11" s="60">
        <v>8</v>
      </c>
      <c r="BD11" s="53"/>
    </row>
    <row r="12" spans="1:77" s="55" customFormat="1" ht="15.75" customHeight="1" x14ac:dyDescent="0.25">
      <c r="A12" s="53" t="s">
        <v>116</v>
      </c>
      <c r="B12" s="54">
        <v>15</v>
      </c>
      <c r="C12" s="54"/>
      <c r="D12" s="54"/>
      <c r="E12" s="66">
        <v>10</v>
      </c>
      <c r="F12" s="54"/>
      <c r="G12" s="54"/>
      <c r="H12" s="66">
        <v>9</v>
      </c>
      <c r="I12" s="54"/>
      <c r="J12" s="54"/>
      <c r="K12" s="66">
        <v>8</v>
      </c>
      <c r="L12" s="54"/>
      <c r="M12" s="54"/>
      <c r="AG12" s="70"/>
      <c r="AH12" s="71"/>
      <c r="AI12" s="72"/>
      <c r="AJ12" s="53"/>
    </row>
    <row r="13" spans="1:77" s="55" customFormat="1" ht="15.75" customHeight="1" x14ac:dyDescent="0.25">
      <c r="A13" s="53" t="s">
        <v>113</v>
      </c>
      <c r="B13" s="54">
        <v>4</v>
      </c>
      <c r="C13" s="54"/>
      <c r="D13" s="54"/>
      <c r="E13" s="66">
        <v>2</v>
      </c>
      <c r="F13" s="54"/>
      <c r="G13" s="54"/>
      <c r="H13" s="66">
        <v>1</v>
      </c>
      <c r="I13" s="54"/>
      <c r="J13" s="54"/>
      <c r="K13" s="66">
        <v>2</v>
      </c>
      <c r="L13" s="54"/>
      <c r="M13" s="54"/>
      <c r="AG13" s="57"/>
      <c r="AH13" s="57"/>
      <c r="AI13" s="58"/>
    </row>
    <row r="14" spans="1:77" ht="15.75" customHeight="1" x14ac:dyDescent="0.25">
      <c r="A14" s="53" t="s">
        <v>114</v>
      </c>
      <c r="B14" s="54">
        <v>5</v>
      </c>
      <c r="C14" s="54"/>
      <c r="D14" s="54"/>
      <c r="E14" s="66">
        <v>4</v>
      </c>
      <c r="F14" s="54"/>
      <c r="G14" s="54"/>
      <c r="H14" s="66">
        <v>4</v>
      </c>
      <c r="I14" s="54"/>
      <c r="J14" s="54"/>
      <c r="K14" s="66">
        <v>2</v>
      </c>
      <c r="L14" s="54"/>
      <c r="M14" s="54"/>
      <c r="N14" s="27">
        <v>1</v>
      </c>
      <c r="O14" s="27">
        <v>1</v>
      </c>
      <c r="P14" s="27">
        <v>1</v>
      </c>
      <c r="Q14" s="27">
        <v>1</v>
      </c>
      <c r="R14" s="27">
        <v>1</v>
      </c>
      <c r="S14" s="27">
        <v>0</v>
      </c>
      <c r="T14" s="27">
        <v>1</v>
      </c>
      <c r="U14" s="27">
        <v>1</v>
      </c>
      <c r="V14" s="27">
        <v>1</v>
      </c>
      <c r="W14" s="27">
        <v>1</v>
      </c>
      <c r="X14" s="27">
        <v>1</v>
      </c>
      <c r="Y14" s="27">
        <v>1</v>
      </c>
      <c r="Z14" s="27">
        <v>1</v>
      </c>
      <c r="AA14" s="27">
        <v>0</v>
      </c>
      <c r="AB14" s="27">
        <v>0</v>
      </c>
      <c r="AC14" s="27">
        <v>0</v>
      </c>
      <c r="AD14" s="27">
        <v>1</v>
      </c>
      <c r="AE14" s="27">
        <v>1</v>
      </c>
      <c r="AF14" s="27">
        <v>1</v>
      </c>
      <c r="AG14" s="27">
        <v>1</v>
      </c>
      <c r="AH14" s="27">
        <v>1</v>
      </c>
      <c r="AI14" s="27">
        <v>0</v>
      </c>
      <c r="AJ14" s="27">
        <v>0</v>
      </c>
      <c r="AK14" s="27">
        <v>0</v>
      </c>
      <c r="AL14" s="27">
        <v>1</v>
      </c>
      <c r="AM14" s="27">
        <v>1</v>
      </c>
      <c r="AN14" s="27">
        <v>1</v>
      </c>
      <c r="AO14" s="27">
        <v>0</v>
      </c>
      <c r="AP14" s="27">
        <v>1</v>
      </c>
      <c r="AQ14" s="27">
        <v>1</v>
      </c>
      <c r="AR14" s="27">
        <v>1</v>
      </c>
      <c r="AS14" s="27">
        <v>1</v>
      </c>
      <c r="AT14" s="27">
        <v>1</v>
      </c>
      <c r="AU14" s="27">
        <v>1</v>
      </c>
      <c r="AV14" s="27">
        <v>1</v>
      </c>
      <c r="AW14" s="27">
        <v>1</v>
      </c>
      <c r="AX14" s="27">
        <v>1</v>
      </c>
      <c r="AY14" s="27">
        <v>1</v>
      </c>
      <c r="AZ14" s="27">
        <v>1</v>
      </c>
      <c r="BA14" s="27">
        <v>1</v>
      </c>
      <c r="BB14" s="27">
        <v>1</v>
      </c>
      <c r="BC14" s="27">
        <v>1</v>
      </c>
      <c r="BD14" s="27">
        <v>1</v>
      </c>
    </row>
    <row r="15" spans="1:77" ht="15.75" customHeight="1" x14ac:dyDescent="0.25">
      <c r="A15" s="53" t="s">
        <v>115</v>
      </c>
      <c r="B15" s="54">
        <v>4</v>
      </c>
      <c r="C15" s="54"/>
      <c r="D15" s="54"/>
      <c r="E15" s="66">
        <v>4</v>
      </c>
      <c r="F15" s="54"/>
      <c r="G15" s="54"/>
      <c r="H15" s="66">
        <v>4</v>
      </c>
      <c r="I15" s="54"/>
      <c r="J15" s="54"/>
      <c r="K15" s="66">
        <v>4</v>
      </c>
      <c r="L15" s="54"/>
      <c r="M15" s="54"/>
      <c r="N15" s="27">
        <v>1</v>
      </c>
      <c r="O15" s="27">
        <v>1</v>
      </c>
      <c r="P15" s="27">
        <v>1</v>
      </c>
      <c r="Q15" s="27">
        <v>0</v>
      </c>
      <c r="R15" s="27">
        <v>1</v>
      </c>
      <c r="S15" s="27">
        <v>1</v>
      </c>
      <c r="T15" s="27">
        <v>1</v>
      </c>
      <c r="U15" s="27">
        <v>1</v>
      </c>
      <c r="V15" s="27">
        <v>1</v>
      </c>
      <c r="W15" s="27">
        <v>1</v>
      </c>
      <c r="X15" s="27">
        <v>0</v>
      </c>
      <c r="Y15" s="27">
        <v>1</v>
      </c>
      <c r="Z15" s="27">
        <v>1</v>
      </c>
      <c r="AA15" s="27">
        <v>1</v>
      </c>
      <c r="AB15" s="27">
        <v>1</v>
      </c>
      <c r="AC15" s="27">
        <v>0</v>
      </c>
      <c r="AD15" s="27">
        <v>0</v>
      </c>
      <c r="AE15" s="27">
        <v>1</v>
      </c>
      <c r="AF15" s="27">
        <v>1</v>
      </c>
      <c r="AG15" s="27">
        <v>0</v>
      </c>
      <c r="AH15" s="27">
        <v>1</v>
      </c>
      <c r="AI15" s="27">
        <v>1</v>
      </c>
      <c r="AJ15" s="27">
        <v>1</v>
      </c>
      <c r="AK15" s="27">
        <v>1</v>
      </c>
      <c r="AL15" s="27">
        <v>1</v>
      </c>
      <c r="AM15" s="27">
        <v>0</v>
      </c>
      <c r="AN15" s="27">
        <v>1</v>
      </c>
      <c r="AO15" s="27">
        <v>1</v>
      </c>
      <c r="AP15" s="27">
        <v>1</v>
      </c>
      <c r="AQ15" s="27">
        <v>1</v>
      </c>
      <c r="AR15" s="27">
        <v>0</v>
      </c>
      <c r="AS15" s="27">
        <v>1</v>
      </c>
      <c r="AT15" s="27">
        <v>1</v>
      </c>
      <c r="AU15" s="27">
        <v>1</v>
      </c>
      <c r="AV15" s="27">
        <v>0</v>
      </c>
      <c r="AW15" s="27">
        <v>0</v>
      </c>
      <c r="AX15" s="27">
        <v>0</v>
      </c>
      <c r="AY15" s="27">
        <v>0</v>
      </c>
      <c r="AZ15" s="27">
        <v>0</v>
      </c>
      <c r="BA15" s="27">
        <v>1</v>
      </c>
      <c r="BB15" s="27">
        <v>0</v>
      </c>
      <c r="BC15" s="27">
        <v>1</v>
      </c>
      <c r="BD15" s="27">
        <v>1</v>
      </c>
    </row>
    <row r="16" spans="1:77" s="55" customFormat="1" ht="15.75" customHeight="1" x14ac:dyDescent="0.25">
      <c r="A16" s="53"/>
      <c r="B16" s="54"/>
      <c r="C16" s="54"/>
      <c r="D16" s="54"/>
      <c r="E16" s="66"/>
      <c r="F16" s="54"/>
      <c r="G16" s="54"/>
      <c r="H16" s="66"/>
      <c r="I16" s="54"/>
      <c r="J16" s="54"/>
      <c r="K16" s="66"/>
      <c r="L16" s="54"/>
      <c r="M16" s="54"/>
    </row>
    <row r="17" spans="1:36" s="55" customFormat="1" ht="15.75" customHeight="1" x14ac:dyDescent="0.25">
      <c r="A17" s="53"/>
      <c r="B17" s="54"/>
      <c r="C17" s="54"/>
      <c r="D17" s="54"/>
      <c r="E17" s="66"/>
      <c r="F17" s="54"/>
      <c r="G17" s="54"/>
      <c r="H17" s="66"/>
      <c r="I17" s="54"/>
      <c r="J17" s="54"/>
      <c r="K17" s="66"/>
      <c r="L17" s="54"/>
      <c r="M17" s="54"/>
    </row>
    <row r="18" spans="1:36" ht="15.75" customHeight="1" x14ac:dyDescent="0.25">
      <c r="A18" s="27" t="s">
        <v>54</v>
      </c>
    </row>
    <row r="19" spans="1:36" ht="15.75" customHeight="1" x14ac:dyDescent="0.25">
      <c r="A19" s="27" t="s">
        <v>55</v>
      </c>
      <c r="AG19" s="73" t="s">
        <v>59</v>
      </c>
      <c r="AH19" s="74"/>
      <c r="AI19" s="75"/>
      <c r="AJ19" s="27"/>
    </row>
    <row r="20" spans="1:36" ht="15.75" customHeight="1" x14ac:dyDescent="0.25">
      <c r="A20" s="27"/>
      <c r="AG20" s="29" t="s">
        <v>60</v>
      </c>
      <c r="AH20" s="29" t="s">
        <v>61</v>
      </c>
      <c r="AI20" s="30">
        <f>AVERAGE('[1]Periodisering U17 - S 2018-2019'!E2,'[1]Periodisering U17 - S 2018-2019'!E5,'[1]Periodisering U17 - S 2018-2019'!E7,'[1]Periodisering U17 - S 2018-2019'!E9)</f>
        <v>7</v>
      </c>
    </row>
    <row r="21" spans="1:36" ht="15.75" customHeight="1" x14ac:dyDescent="0.25">
      <c r="A21" s="28" t="s">
        <v>56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AG21" s="29" t="s">
        <v>62</v>
      </c>
      <c r="AH21" s="29" t="s">
        <v>63</v>
      </c>
      <c r="AI21" s="30">
        <f>AVERAGE('[1]Periodisering U17 - S 2018-2019'!E12,'[1]Periodisering U17 - S 2018-2019'!E14)</f>
        <v>8.5</v>
      </c>
    </row>
    <row r="22" spans="1:36" ht="15.75" customHeight="1" x14ac:dyDescent="0.25">
      <c r="A22" s="28" t="s">
        <v>57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AG22" s="29" t="s">
        <v>64</v>
      </c>
      <c r="AH22" s="29" t="s">
        <v>65</v>
      </c>
      <c r="AI22" s="30">
        <f>AVERAGE('[1]Periodisering U17 - S 2018-2019'!E17,'[1]Periodisering U17 - S 2018-2019'!E19,'[1]Periodisering U17 - S 2018-2019'!E21)</f>
        <v>11</v>
      </c>
    </row>
    <row r="23" spans="1:36" ht="15.75" customHeight="1" x14ac:dyDescent="0.25">
      <c r="A23" s="28" t="s">
        <v>58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AG23" s="29" t="s">
        <v>66</v>
      </c>
      <c r="AH23" s="29" t="s">
        <v>67</v>
      </c>
      <c r="AI23" s="30">
        <f>AVERAGE('[1]Periodisering U17 - S 2018-2019'!E24,'[1]Periodisering U17 - S 2018-2019'!E26)</f>
        <v>10.5</v>
      </c>
    </row>
    <row r="24" spans="1:36" ht="15.75" customHeight="1" x14ac:dyDescent="0.25">
      <c r="B24" s="76" t="s">
        <v>134</v>
      </c>
      <c r="C24" s="76"/>
      <c r="D24" s="76"/>
      <c r="E24" s="76"/>
      <c r="F24" s="76" t="s">
        <v>133</v>
      </c>
      <c r="G24" s="76"/>
      <c r="H24" s="76"/>
      <c r="I24" s="76"/>
      <c r="J24" s="76" t="s">
        <v>135</v>
      </c>
      <c r="K24" s="76"/>
      <c r="L24" s="76"/>
      <c r="M24" s="76"/>
      <c r="AG24" s="29" t="s">
        <v>68</v>
      </c>
      <c r="AH24" s="29" t="s">
        <v>69</v>
      </c>
      <c r="AI24" s="30">
        <f>AVERAGE('[1]Periodisering U17 - S 2018-2019'!E31,'[1]Periodisering U17 - S 2018-2019'!E33)</f>
        <v>9.5</v>
      </c>
    </row>
    <row r="25" spans="1:36" ht="15.75" customHeight="1" x14ac:dyDescent="0.25">
      <c r="A25" s="6" t="s">
        <v>148</v>
      </c>
      <c r="B25" s="39" t="s">
        <v>136</v>
      </c>
      <c r="C25" s="39" t="s">
        <v>137</v>
      </c>
      <c r="D25" s="39" t="s">
        <v>138</v>
      </c>
      <c r="E25" s="39" t="s">
        <v>139</v>
      </c>
      <c r="F25" s="39" t="s">
        <v>140</v>
      </c>
      <c r="G25" s="39" t="s">
        <v>141</v>
      </c>
      <c r="H25" s="39" t="s">
        <v>142</v>
      </c>
      <c r="I25" s="39" t="s">
        <v>143</v>
      </c>
      <c r="J25" s="39" t="s">
        <v>144</v>
      </c>
      <c r="K25" s="39" t="s">
        <v>145</v>
      </c>
      <c r="L25" s="39" t="s">
        <v>146</v>
      </c>
      <c r="M25" s="39" t="s">
        <v>147</v>
      </c>
      <c r="AG25" s="29" t="s">
        <v>70</v>
      </c>
      <c r="AH25" s="29" t="s">
        <v>71</v>
      </c>
      <c r="AI25" s="30">
        <f>AVERAGE('[1]Periodisering U17 - S 2018-2019'!E40,'[1]Periodisering U17 - S 2018-2019'!E42)</f>
        <v>17.5</v>
      </c>
    </row>
    <row r="26" spans="1:36" ht="15.75" customHeight="1" x14ac:dyDescent="0.25">
      <c r="A26" s="6" t="s">
        <v>129</v>
      </c>
      <c r="B26" s="39">
        <v>13</v>
      </c>
      <c r="C26" s="39">
        <v>4</v>
      </c>
      <c r="D26" s="39">
        <v>5</v>
      </c>
      <c r="E26" s="39">
        <v>4</v>
      </c>
      <c r="F26" s="39">
        <v>8</v>
      </c>
      <c r="G26" s="39">
        <v>9.25</v>
      </c>
      <c r="H26" s="39">
        <v>8.4</v>
      </c>
      <c r="I26" s="39">
        <v>6.2</v>
      </c>
      <c r="J26" s="39">
        <v>10</v>
      </c>
      <c r="K26" s="39">
        <v>8.75</v>
      </c>
      <c r="L26" s="39">
        <v>9.6</v>
      </c>
      <c r="M26" s="39">
        <v>11.8</v>
      </c>
      <c r="AG26" s="29" t="s">
        <v>72</v>
      </c>
      <c r="AH26" s="29" t="s">
        <v>73</v>
      </c>
      <c r="AI26" s="30">
        <f>AVERAGE('[1]Periodisering U17 - S 2018-2019'!E45,'[1]Periodisering U17 - S 2018-2019'!E47,'[1]Periodisering U17 - S 2018-2019'!E49)</f>
        <v>14</v>
      </c>
    </row>
    <row r="27" spans="1:36" ht="15.75" customHeight="1" x14ac:dyDescent="0.25">
      <c r="A27" s="6" t="s">
        <v>130</v>
      </c>
      <c r="B27" s="39">
        <v>10</v>
      </c>
      <c r="C27" s="39">
        <v>2</v>
      </c>
      <c r="D27" s="39">
        <v>4</v>
      </c>
      <c r="E27" s="39">
        <v>4</v>
      </c>
      <c r="F27" s="39">
        <v>14.4</v>
      </c>
      <c r="G27" s="39">
        <v>12.5</v>
      </c>
      <c r="H27" s="39">
        <v>16.25</v>
      </c>
      <c r="I27" s="39">
        <v>13.5</v>
      </c>
      <c r="J27" s="39">
        <v>3.2</v>
      </c>
      <c r="K27" s="39">
        <v>5</v>
      </c>
      <c r="L27" s="39">
        <v>1.25</v>
      </c>
      <c r="M27" s="39">
        <v>4.3</v>
      </c>
      <c r="AG27" s="29" t="s">
        <v>74</v>
      </c>
      <c r="AH27" s="29" t="s">
        <v>75</v>
      </c>
      <c r="AI27" s="30">
        <f>AVERAGE('[1]Periodisering U17 - S 2018-2019'!E54,'[1]Periodisering U17 - S 2018-2019'!E56)</f>
        <v>16</v>
      </c>
    </row>
    <row r="28" spans="1:36" ht="15.75" customHeight="1" x14ac:dyDescent="0.25">
      <c r="A28" s="6" t="s">
        <v>131</v>
      </c>
      <c r="B28" s="39">
        <v>9</v>
      </c>
      <c r="C28" s="39">
        <v>1</v>
      </c>
      <c r="D28" s="39">
        <v>4</v>
      </c>
      <c r="E28" s="39">
        <v>4</v>
      </c>
      <c r="F28" s="39">
        <v>11.4</v>
      </c>
      <c r="G28" s="39">
        <v>10</v>
      </c>
      <c r="H28" s="39">
        <v>14.25</v>
      </c>
      <c r="I28" s="39">
        <v>9</v>
      </c>
      <c r="J28" s="39">
        <v>6.2</v>
      </c>
      <c r="K28" s="39">
        <v>8</v>
      </c>
      <c r="L28" s="39">
        <v>3.75</v>
      </c>
      <c r="M28" s="39">
        <v>8.3000000000000007</v>
      </c>
      <c r="AG28" s="29" t="s">
        <v>76</v>
      </c>
      <c r="AH28" s="29" t="s">
        <v>77</v>
      </c>
      <c r="AI28" s="30">
        <f>AVERAGE('[1]Periodisering U17 - S 2018-2019'!E61,'[1]Periodisering U17 - S 2018-2019'!E63)</f>
        <v>13</v>
      </c>
    </row>
    <row r="29" spans="1:36" ht="15.75" customHeight="1" x14ac:dyDescent="0.25">
      <c r="A29" s="6" t="s">
        <v>132</v>
      </c>
      <c r="B29" s="39">
        <v>8</v>
      </c>
      <c r="C29" s="39">
        <v>2</v>
      </c>
      <c r="D29" s="39">
        <v>2</v>
      </c>
      <c r="E29" s="39">
        <v>4</v>
      </c>
      <c r="F29" s="39">
        <v>10.75</v>
      </c>
      <c r="G29" s="39">
        <v>9.5</v>
      </c>
      <c r="H29" s="39">
        <v>11</v>
      </c>
      <c r="I29" s="39">
        <v>11.25</v>
      </c>
      <c r="J29" s="39">
        <v>7.25</v>
      </c>
      <c r="K29" s="39">
        <v>8.5</v>
      </c>
      <c r="L29" s="39">
        <v>7</v>
      </c>
      <c r="M29" s="39">
        <v>6.8</v>
      </c>
      <c r="AG29" s="29" t="s">
        <v>78</v>
      </c>
      <c r="AH29" s="29" t="s">
        <v>79</v>
      </c>
      <c r="AI29" s="30">
        <f>AVERAGE('[1]Periodisering U17 - S 2018-2019'!E68,'[1]Periodisering U17 - S 2018-2019'!E70)</f>
        <v>13</v>
      </c>
    </row>
    <row r="30" spans="1:36" ht="15.75" customHeight="1" x14ac:dyDescent="0.25">
      <c r="AG30" s="29" t="s">
        <v>80</v>
      </c>
      <c r="AH30" s="29" t="s">
        <v>81</v>
      </c>
      <c r="AI30" s="30">
        <f>AVERAGE('[1]Periodisering U17 - S 2018-2019'!E77)</f>
        <v>11</v>
      </c>
    </row>
    <row r="31" spans="1:36" ht="15.75" customHeight="1" x14ac:dyDescent="0.25">
      <c r="AG31" s="29" t="s">
        <v>82</v>
      </c>
      <c r="AH31" s="29" t="s">
        <v>83</v>
      </c>
      <c r="AI31" s="30">
        <f>AVERAGE('[1]Periodisering U17 - S 2018-2019'!E82,'[1]Periodisering U17 - S 2018-2019'!E84)</f>
        <v>12</v>
      </c>
    </row>
    <row r="32" spans="1:36" ht="15.75" customHeight="1" x14ac:dyDescent="0.25">
      <c r="AG32" s="29" t="s">
        <v>84</v>
      </c>
      <c r="AH32" s="29" t="s">
        <v>85</v>
      </c>
      <c r="AI32" s="31">
        <f>AVERAGE('[1]Periodisering U17 - S 2018-2019'!E91,'[1]Periodisering U17 - S 2018-2019'!E89)</f>
        <v>13</v>
      </c>
    </row>
    <row r="33" spans="33:35" ht="15.75" customHeight="1" x14ac:dyDescent="0.25">
      <c r="AG33" s="29" t="s">
        <v>86</v>
      </c>
      <c r="AH33" s="29" t="s">
        <v>87</v>
      </c>
      <c r="AI33" s="30">
        <f>AVERAGE('[1]Periodisering U17 - S 2018-2019'!E96,'[1]Periodisering U17 - S 2018-2019'!E98)</f>
        <v>7.5</v>
      </c>
    </row>
    <row r="34" spans="33:35" ht="15.75" customHeight="1" x14ac:dyDescent="0.25">
      <c r="AG34" s="29" t="s">
        <v>88</v>
      </c>
      <c r="AH34" s="29" t="s">
        <v>89</v>
      </c>
      <c r="AI34" s="30">
        <f>AVERAGE('[1]Periodisering U17 - S 2018-2019'!E105,'[1]Periodisering U17 - S 2018-2019'!E101)</f>
        <v>11.5</v>
      </c>
    </row>
    <row r="35" spans="33:35" ht="15.75" customHeight="1" x14ac:dyDescent="0.25">
      <c r="AG35" s="29" t="s">
        <v>90</v>
      </c>
      <c r="AH35" s="29" t="s">
        <v>91</v>
      </c>
      <c r="AI35" s="30">
        <f>AVERAGE('[1]Periodisering U17 - S 2018-2019'!E112,'[1]Periodisering U17 - S 2018-2019'!E110)</f>
        <v>17</v>
      </c>
    </row>
    <row r="36" spans="33:35" ht="15.75" customHeight="1" x14ac:dyDescent="0.25">
      <c r="AG36" s="32" t="s">
        <v>92</v>
      </c>
      <c r="AH36" s="32" t="s">
        <v>93</v>
      </c>
      <c r="AI36" s="33">
        <f>AVERAGE('[1]Periodisering U17 - S 2018-2019'!E119,'[1]Periodisering U17 - S 2018-2019'!E115)</f>
        <v>16</v>
      </c>
    </row>
    <row r="37" spans="33:35" ht="15.75" customHeight="1" x14ac:dyDescent="0.25"/>
    <row r="38" spans="33:35" ht="15.75" customHeight="1" x14ac:dyDescent="0.25"/>
    <row r="39" spans="33:35" ht="15.75" customHeight="1" x14ac:dyDescent="0.25"/>
    <row r="40" spans="33:35" ht="15.75" customHeight="1" x14ac:dyDescent="0.25"/>
    <row r="41" spans="33:35" ht="15.75" customHeight="1" x14ac:dyDescent="0.25"/>
    <row r="42" spans="33:35" ht="15.75" customHeight="1" x14ac:dyDescent="0.25"/>
    <row r="43" spans="33:35" ht="15.75" customHeight="1" x14ac:dyDescent="0.25"/>
    <row r="44" spans="33:35" ht="15.75" customHeight="1" x14ac:dyDescent="0.25"/>
    <row r="45" spans="33:35" ht="15.75" customHeight="1" x14ac:dyDescent="0.25"/>
    <row r="46" spans="33:35" ht="15.75" customHeight="1" x14ac:dyDescent="0.25"/>
    <row r="47" spans="33:35" ht="15.75" customHeight="1" x14ac:dyDescent="0.25"/>
    <row r="48" spans="33:35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</sheetData>
  <mergeCells count="13">
    <mergeCell ref="B1:D1"/>
    <mergeCell ref="E1:G1"/>
    <mergeCell ref="H1:J1"/>
    <mergeCell ref="K1:M1"/>
    <mergeCell ref="B2:D2"/>
    <mergeCell ref="E2:G2"/>
    <mergeCell ref="H2:J2"/>
    <mergeCell ref="K2:M2"/>
    <mergeCell ref="AG12:AI12"/>
    <mergeCell ref="AG19:AI19"/>
    <mergeCell ref="B24:E24"/>
    <mergeCell ref="F24:I24"/>
    <mergeCell ref="J24:M24"/>
  </mergeCells>
  <pageMargins left="0.7" right="0.7" top="0.75" bottom="0.75" header="0" footer="0"/>
  <pageSetup paperSize="9" orientation="portrait" r:id="rId1"/>
  <tableParts count="2">
    <tablePart r:id="rId2"/>
    <tablePart r:id="rId3"/>
  </tablePart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08C08-2DAF-47A8-B3B8-D6355EBD38E0}">
  <dimension ref="A3:A6"/>
  <sheetViews>
    <sheetView workbookViewId="0">
      <selection activeCell="J1" sqref="J1"/>
    </sheetView>
  </sheetViews>
  <sheetFormatPr defaultRowHeight="15" x14ac:dyDescent="0.25"/>
  <cols>
    <col min="1" max="1" width="11.28515625" bestFit="1" customWidth="1"/>
    <col min="2" max="2" width="24.42578125" bestFit="1" customWidth="1"/>
    <col min="3" max="3" width="28.5703125" bestFit="1" customWidth="1"/>
    <col min="4" max="4" width="39.85546875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  <col min="11" max="11" width="20.85546875" bestFit="1" customWidth="1"/>
    <col min="12" max="12" width="25" bestFit="1" customWidth="1"/>
    <col min="13" max="13" width="36.28515625" bestFit="1" customWidth="1"/>
  </cols>
  <sheetData>
    <row r="3" spans="1:1" x14ac:dyDescent="0.25">
      <c r="A3" s="35" t="s">
        <v>94</v>
      </c>
    </row>
    <row r="4" spans="1:1" x14ac:dyDescent="0.25">
      <c r="A4" s="36" t="s">
        <v>24</v>
      </c>
    </row>
    <row r="5" spans="1:1" x14ac:dyDescent="0.25">
      <c r="A5" s="36" t="s">
        <v>149</v>
      </c>
    </row>
    <row r="6" spans="1:1" x14ac:dyDescent="0.25">
      <c r="A6" s="36" t="s">
        <v>95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47E1F-5F6E-45C0-859B-AE56DCFE34EB}">
  <sheetPr>
    <tabColor rgb="FFFF0000"/>
  </sheetPr>
  <dimension ref="A1:AV1010"/>
  <sheetViews>
    <sheetView zoomScale="85" zoomScaleNormal="85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N22" sqref="AN22:AT22"/>
    </sheetView>
  </sheetViews>
  <sheetFormatPr defaultColWidth="14.42578125" defaultRowHeight="15" customHeight="1" x14ac:dyDescent="0.25"/>
  <cols>
    <col min="1" max="1" width="39" style="6" bestFit="1" customWidth="1"/>
    <col min="2" max="2" width="31" style="39" customWidth="1"/>
    <col min="3" max="3" width="35" style="39" customWidth="1"/>
    <col min="4" max="4" width="45.5703125" style="39" customWidth="1"/>
    <col min="5" max="5" width="27" style="39" customWidth="1"/>
    <col min="6" max="6" width="30.85546875" style="39" customWidth="1"/>
    <col min="7" max="7" width="41.42578125" style="39" customWidth="1"/>
    <col min="8" max="8" width="24.7109375" style="39" customWidth="1"/>
    <col min="9" max="9" width="28.5703125" style="39" customWidth="1"/>
    <col min="10" max="10" width="39.28515625" style="39" customWidth="1"/>
    <col min="11" max="11" width="26.7109375" style="39" customWidth="1"/>
    <col min="12" max="12" width="30.5703125" style="39" customWidth="1"/>
    <col min="13" max="13" width="41.140625" style="39" customWidth="1"/>
    <col min="14" max="17" width="9.28515625" style="6" bestFit="1" customWidth="1"/>
    <col min="18" max="18" width="8.5703125" style="6" bestFit="1" customWidth="1"/>
    <col min="19" max="22" width="9.28515625" style="6" bestFit="1" customWidth="1"/>
    <col min="23" max="23" width="10.28515625" style="6" bestFit="1" customWidth="1"/>
    <col min="24" max="25" width="9.28515625" style="6" bestFit="1" customWidth="1"/>
    <col min="26" max="26" width="10.42578125" style="6" bestFit="1" customWidth="1"/>
    <col min="27" max="31" width="9.28515625" style="6" bestFit="1" customWidth="1"/>
    <col min="32" max="32" width="14.140625" style="6" bestFit="1" customWidth="1"/>
    <col min="33" max="34" width="12.28515625" style="6" bestFit="1" customWidth="1"/>
    <col min="35" max="35" width="9.28515625" style="6" bestFit="1" customWidth="1"/>
    <col min="36" max="36" width="12.28515625" style="6" bestFit="1" customWidth="1"/>
    <col min="37" max="37" width="9.28515625" style="6" bestFit="1" customWidth="1"/>
    <col min="38" max="38" width="12.28515625" style="6" bestFit="1" customWidth="1"/>
    <col min="39" max="39" width="9.28515625" style="6" bestFit="1" customWidth="1"/>
    <col min="40" max="40" width="12.28515625" style="6" bestFit="1" customWidth="1"/>
    <col min="41" max="43" width="9.28515625" style="6" bestFit="1" customWidth="1"/>
    <col min="44" max="44" width="12.28515625" style="6" bestFit="1" customWidth="1"/>
    <col min="45" max="45" width="9.28515625" style="6" bestFit="1" customWidth="1"/>
    <col min="46" max="46" width="14.140625" style="6" bestFit="1" customWidth="1"/>
    <col min="47" max="47" width="12.28515625" style="6" bestFit="1" customWidth="1"/>
    <col min="48" max="16384" width="14.42578125" style="6"/>
  </cols>
  <sheetData>
    <row r="1" spans="1:47" ht="15" customHeight="1" thickBot="1" x14ac:dyDescent="0.3">
      <c r="B1" s="77" t="s">
        <v>164</v>
      </c>
      <c r="C1" s="78"/>
      <c r="D1" s="79"/>
      <c r="E1" s="77" t="s">
        <v>165</v>
      </c>
      <c r="F1" s="78"/>
      <c r="G1" s="79"/>
      <c r="H1" s="77" t="s">
        <v>166</v>
      </c>
      <c r="I1" s="78"/>
      <c r="J1" s="79"/>
      <c r="K1" s="77" t="s">
        <v>167</v>
      </c>
      <c r="L1" s="78"/>
      <c r="M1" s="79"/>
    </row>
    <row r="2" spans="1:47" ht="15" customHeight="1" thickBot="1" x14ac:dyDescent="0.3">
      <c r="A2" s="34"/>
      <c r="B2" s="77" t="s">
        <v>160</v>
      </c>
      <c r="C2" s="78"/>
      <c r="D2" s="79"/>
      <c r="E2" s="77" t="s">
        <v>161</v>
      </c>
      <c r="F2" s="78"/>
      <c r="G2" s="79"/>
      <c r="H2" s="77" t="s">
        <v>162</v>
      </c>
      <c r="I2" s="78"/>
      <c r="J2" s="79"/>
      <c r="K2" s="77" t="s">
        <v>163</v>
      </c>
      <c r="L2" s="78"/>
      <c r="M2" s="79"/>
      <c r="N2" s="89" t="s">
        <v>26</v>
      </c>
      <c r="O2" s="90" t="s">
        <v>25</v>
      </c>
      <c r="P2" s="90" t="s">
        <v>26</v>
      </c>
      <c r="Q2" s="90" t="s">
        <v>25</v>
      </c>
      <c r="R2" s="90" t="s">
        <v>26</v>
      </c>
      <c r="S2" s="90" t="s">
        <v>25</v>
      </c>
      <c r="T2" s="90" t="s">
        <v>26</v>
      </c>
      <c r="U2" s="90" t="s">
        <v>25</v>
      </c>
      <c r="V2" s="90" t="s">
        <v>26</v>
      </c>
      <c r="W2" s="90" t="s">
        <v>25</v>
      </c>
      <c r="X2" s="90" t="s">
        <v>26</v>
      </c>
      <c r="Y2" s="90" t="s">
        <v>25</v>
      </c>
      <c r="Z2" s="90" t="s">
        <v>26</v>
      </c>
      <c r="AA2" s="90" t="s">
        <v>25</v>
      </c>
      <c r="AB2" s="90" t="s">
        <v>26</v>
      </c>
      <c r="AC2" s="90" t="s">
        <v>25</v>
      </c>
      <c r="AD2" s="90" t="s">
        <v>26</v>
      </c>
      <c r="AE2" s="90" t="s">
        <v>25</v>
      </c>
      <c r="AF2" s="90" t="s">
        <v>25</v>
      </c>
      <c r="AG2" s="91" t="s">
        <v>30</v>
      </c>
      <c r="AH2" s="91" t="s">
        <v>30</v>
      </c>
      <c r="AI2" s="91" t="s">
        <v>25</v>
      </c>
      <c r="AJ2" s="91" t="s">
        <v>30</v>
      </c>
      <c r="AK2" s="91" t="s">
        <v>25</v>
      </c>
      <c r="AL2" s="91" t="s">
        <v>30</v>
      </c>
      <c r="AM2" s="91" t="s">
        <v>25</v>
      </c>
      <c r="AN2" s="91" t="s">
        <v>30</v>
      </c>
      <c r="AO2" s="91" t="s">
        <v>25</v>
      </c>
      <c r="AP2" s="91" t="s">
        <v>25</v>
      </c>
      <c r="AQ2" s="91" t="s">
        <v>159</v>
      </c>
      <c r="AR2" s="91" t="s">
        <v>30</v>
      </c>
      <c r="AS2" s="91" t="s">
        <v>25</v>
      </c>
      <c r="AT2" s="91" t="s">
        <v>25</v>
      </c>
      <c r="AU2" s="91" t="s">
        <v>30</v>
      </c>
    </row>
    <row r="3" spans="1:47" ht="15" customHeight="1" thickBot="1" x14ac:dyDescent="0.3">
      <c r="A3" s="37" t="s">
        <v>96</v>
      </c>
      <c r="B3" s="41" t="str">
        <f>_xlfn.TEXTJOIN(" - ",TRUE,$B$2,"Aanwezig")</f>
        <v>Maand Januari - Aanwezig</v>
      </c>
      <c r="C3" s="42" t="str">
        <f>_xlfn.TEXTJOIN(" - ",TRUE,$B$2,"Niet aanwezig")</f>
        <v>Maand Januari - Niet aanwezig</v>
      </c>
      <c r="D3" s="43" t="str">
        <f>_xlfn.TEXTJOIN(" - ",TRUE,$B$2,"Zonder/te laat verwittigen")</f>
        <v>Maand Januari - Zonder/te laat verwittigen</v>
      </c>
      <c r="E3" s="41" t="str">
        <f>_xlfn.TEXTJOIN(" - ",TRUE,$E$2,"Aanwezig")</f>
        <v>Maand Februari - Aanwezig</v>
      </c>
      <c r="F3" s="42" t="str">
        <f>_xlfn.TEXTJOIN(" - ",TRUE,$E$2,"Niet aanwezig")</f>
        <v>Maand Februari - Niet aanwezig</v>
      </c>
      <c r="G3" s="43" t="str">
        <f>_xlfn.TEXTJOIN(" - ",TRUE,$E$2,"Zonder/te laat verwittigen")</f>
        <v>Maand Februari - Zonder/te laat verwittigen</v>
      </c>
      <c r="H3" s="41" t="str">
        <f>_xlfn.TEXTJOIN(" - ",TRUE,$H$2,"Aanwezig")</f>
        <v>Maand Maart - Aanwezig</v>
      </c>
      <c r="I3" s="42" t="str">
        <f>_xlfn.TEXTJOIN(" - ",TRUE,$H$2,"Niet aanwezig")</f>
        <v>Maand Maart - Niet aanwezig</v>
      </c>
      <c r="J3" s="43" t="str">
        <f>_xlfn.TEXTJOIN(" - ",TRUE,$H$2,"Zonder/te laat verwittigen")</f>
        <v>Maand Maart - Zonder/te laat verwittigen</v>
      </c>
      <c r="K3" s="41" t="str">
        <f>_xlfn.TEXTJOIN(" - ",TRUE,$K$2,"Aanwezig")</f>
        <v>Maand April - Aanwezig</v>
      </c>
      <c r="L3" s="42" t="str">
        <f>_xlfn.TEXTJOIN(" - ",TRUE,$K$2,"Niet aanwezig")</f>
        <v>Maand April - Niet aanwezig</v>
      </c>
      <c r="M3" s="43" t="str">
        <f>_xlfn.TEXTJOIN(" - ",TRUE,$K$2,"Zonder/te laat verwittigen")</f>
        <v>Maand April - Zonder/te laat verwittigen</v>
      </c>
      <c r="N3" s="92">
        <v>43467</v>
      </c>
      <c r="O3" s="93">
        <v>43469</v>
      </c>
      <c r="P3" s="93">
        <v>43472</v>
      </c>
      <c r="Q3" s="93">
        <v>43476</v>
      </c>
      <c r="R3" s="93">
        <v>43481</v>
      </c>
      <c r="S3" s="93">
        <v>43483</v>
      </c>
      <c r="T3" s="93">
        <v>43488</v>
      </c>
      <c r="U3" s="93">
        <v>43490</v>
      </c>
      <c r="V3" s="93">
        <v>43495</v>
      </c>
      <c r="W3" s="93">
        <v>43497</v>
      </c>
      <c r="X3" s="93">
        <v>43502</v>
      </c>
      <c r="Y3" s="93">
        <v>43504</v>
      </c>
      <c r="Z3" s="93">
        <v>43509</v>
      </c>
      <c r="AA3" s="93">
        <v>43511</v>
      </c>
      <c r="AB3" s="93">
        <v>43516</v>
      </c>
      <c r="AC3" s="93">
        <v>43518</v>
      </c>
      <c r="AD3" s="93">
        <v>43523</v>
      </c>
      <c r="AE3" s="94">
        <v>43525</v>
      </c>
      <c r="AF3" s="94">
        <v>43530</v>
      </c>
      <c r="AG3" s="94">
        <v>43532</v>
      </c>
      <c r="AH3" s="93">
        <v>43537</v>
      </c>
      <c r="AI3" s="93">
        <v>43539</v>
      </c>
      <c r="AJ3" s="93">
        <v>43544</v>
      </c>
      <c r="AK3" s="93">
        <v>43546</v>
      </c>
      <c r="AL3" s="93">
        <v>43551</v>
      </c>
      <c r="AM3" s="93">
        <v>43553</v>
      </c>
      <c r="AN3" s="93">
        <v>43558</v>
      </c>
      <c r="AO3" s="93">
        <v>43560</v>
      </c>
      <c r="AP3" s="93">
        <v>43565</v>
      </c>
      <c r="AQ3" s="93">
        <v>43570</v>
      </c>
      <c r="AR3" s="93">
        <v>43572</v>
      </c>
      <c r="AS3" s="93">
        <v>43574</v>
      </c>
      <c r="AT3" s="95">
        <v>43581</v>
      </c>
      <c r="AU3" s="93">
        <v>43586</v>
      </c>
    </row>
    <row r="4" spans="1:47" ht="13.5" customHeight="1" x14ac:dyDescent="0.25">
      <c r="A4" s="80" t="s">
        <v>1</v>
      </c>
      <c r="B4" s="96">
        <f>COUNTIF(Table_43[[#This Row],[Column10]:[Column18]],1)</f>
        <v>9</v>
      </c>
      <c r="C4" s="45">
        <f>COUNTIF(Table_43[[#This Row],[Column10]:[Column18]],0)</f>
        <v>0</v>
      </c>
      <c r="D4" s="46">
        <f>COUNTIF(Table_43[[#This Row],[Column10]:[Column18]],-1)</f>
        <v>0</v>
      </c>
      <c r="E4" s="44">
        <f>COUNTIF(Table_43[[#This Row],[Column19]:[Column26]],1)</f>
        <v>8</v>
      </c>
      <c r="F4" s="45">
        <f>COUNTIF(Table_43[[#This Row],[Column19]:[Column26]],0)</f>
        <v>0</v>
      </c>
      <c r="G4" s="46">
        <f>COUNTIF(Table_43[[#This Row],[Column19]:[Column26]],-1)</f>
        <v>0</v>
      </c>
      <c r="H4" s="44">
        <f>COUNTIF(Table_43[[#This Row],[Column27]:[Column35]],1)</f>
        <v>5</v>
      </c>
      <c r="I4" s="45">
        <f>COUNTIF(Table_43[[#This Row],[Column27]:[Column35]],0)</f>
        <v>3</v>
      </c>
      <c r="J4" s="46">
        <f>COUNTIF(Table_43[[#This Row],[Column27]:[Column35]],-1)</f>
        <v>1</v>
      </c>
      <c r="K4" s="44">
        <f>COUNTIF(Table_43[[#This Row],[Column36]:[Column43]],1)</f>
        <v>3</v>
      </c>
      <c r="L4" s="45">
        <f>COUNTIF(Table_43[[#This Row],[Column36]:[Column43]],0)</f>
        <v>4</v>
      </c>
      <c r="M4" s="46">
        <f>COUNTIF(Table_43[[#This Row],[Column36]:[Column43]],-1)</f>
        <v>0</v>
      </c>
      <c r="N4" s="84">
        <v>1</v>
      </c>
      <c r="O4" s="84">
        <v>1</v>
      </c>
      <c r="P4" s="84">
        <v>1</v>
      </c>
      <c r="Q4" s="84">
        <v>1</v>
      </c>
      <c r="R4" s="84">
        <v>1</v>
      </c>
      <c r="S4" s="84">
        <v>1</v>
      </c>
      <c r="T4" s="84">
        <v>1</v>
      </c>
      <c r="U4" s="84">
        <v>1</v>
      </c>
      <c r="V4" s="84">
        <v>1</v>
      </c>
      <c r="W4" s="84">
        <v>1</v>
      </c>
      <c r="X4" s="84">
        <v>1</v>
      </c>
      <c r="Y4" s="84">
        <v>1</v>
      </c>
      <c r="Z4" s="84">
        <v>1</v>
      </c>
      <c r="AA4" s="84">
        <v>1</v>
      </c>
      <c r="AB4" s="84">
        <v>1</v>
      </c>
      <c r="AC4" s="84">
        <v>1</v>
      </c>
      <c r="AD4" s="84">
        <v>1</v>
      </c>
      <c r="AE4" s="84">
        <v>0</v>
      </c>
      <c r="AF4" s="84">
        <v>0</v>
      </c>
      <c r="AG4" s="84">
        <v>0</v>
      </c>
      <c r="AH4" s="84">
        <v>1</v>
      </c>
      <c r="AI4" s="84">
        <v>1</v>
      </c>
      <c r="AJ4" s="84">
        <v>1</v>
      </c>
      <c r="AK4" s="84">
        <v>1</v>
      </c>
      <c r="AL4" s="84">
        <v>1</v>
      </c>
      <c r="AM4" s="84">
        <v>-1</v>
      </c>
      <c r="AN4" s="84">
        <v>1</v>
      </c>
      <c r="AO4" s="84">
        <v>1</v>
      </c>
      <c r="AP4" s="84">
        <v>0</v>
      </c>
      <c r="AQ4" s="84">
        <v>0</v>
      </c>
      <c r="AR4" s="84">
        <v>0</v>
      </c>
      <c r="AS4" s="84">
        <v>0</v>
      </c>
      <c r="AT4" s="84">
        <v>1</v>
      </c>
      <c r="AU4" s="84">
        <v>1</v>
      </c>
    </row>
    <row r="5" spans="1:47" ht="13.5" customHeight="1" x14ac:dyDescent="0.25">
      <c r="A5" s="81" t="s">
        <v>3</v>
      </c>
      <c r="B5" s="97">
        <f>COUNTIF(Table_43[[#This Row],[Column10]:[Column18]],1)</f>
        <v>8</v>
      </c>
      <c r="C5" s="48">
        <f>COUNTIF(Table_43[[#This Row],[Column10]:[Column18]],0)</f>
        <v>1</v>
      </c>
      <c r="D5" s="49">
        <f>COUNTIF(Table_43[[#This Row],[Column10]:[Column18]],-1)</f>
        <v>0</v>
      </c>
      <c r="E5" s="47">
        <f>COUNTIF(Table_43[[#This Row],[Column19]:[Column26]],1)</f>
        <v>7</v>
      </c>
      <c r="F5" s="48">
        <f>COUNTIF(Table_43[[#This Row],[Column19]:[Column26]],0)</f>
        <v>1</v>
      </c>
      <c r="G5" s="49">
        <f>COUNTIF(Table_43[[#This Row],[Column19]:[Column26]],-1)</f>
        <v>0</v>
      </c>
      <c r="H5" s="47">
        <f>COUNTIF(Table_43[[#This Row],[Column27]:[Column35]],1)</f>
        <v>8</v>
      </c>
      <c r="I5" s="48">
        <f>COUNTIF(Table_43[[#This Row],[Column27]:[Column35]],0)</f>
        <v>1</v>
      </c>
      <c r="J5" s="49">
        <f>COUNTIF(Table_43[[#This Row],[Column27]:[Column35]],-1)</f>
        <v>0</v>
      </c>
      <c r="K5" s="47">
        <f>COUNTIF(Table_43[[#This Row],[Column36]:[Column43]],1)</f>
        <v>4</v>
      </c>
      <c r="L5" s="48">
        <f>COUNTIF(Table_43[[#This Row],[Column36]:[Column43]],0)</f>
        <v>3</v>
      </c>
      <c r="M5" s="49">
        <f>COUNTIF(Table_43[[#This Row],[Column36]:[Column43]],-1)</f>
        <v>0</v>
      </c>
      <c r="N5" s="85">
        <v>1</v>
      </c>
      <c r="O5" s="85">
        <v>1</v>
      </c>
      <c r="P5" s="85">
        <v>1</v>
      </c>
      <c r="Q5" s="85">
        <v>1</v>
      </c>
      <c r="R5" s="85">
        <v>0</v>
      </c>
      <c r="S5" s="85">
        <v>1</v>
      </c>
      <c r="T5" s="85">
        <v>1</v>
      </c>
      <c r="U5" s="85">
        <v>1</v>
      </c>
      <c r="V5" s="85">
        <v>1</v>
      </c>
      <c r="W5" s="85">
        <v>1</v>
      </c>
      <c r="X5" s="85">
        <v>1</v>
      </c>
      <c r="Y5" s="85">
        <v>1</v>
      </c>
      <c r="Z5" s="85">
        <v>1</v>
      </c>
      <c r="AA5" s="85">
        <v>0</v>
      </c>
      <c r="AB5" s="85">
        <v>1</v>
      </c>
      <c r="AC5" s="85">
        <v>1</v>
      </c>
      <c r="AD5" s="85">
        <v>1</v>
      </c>
      <c r="AE5" s="85">
        <v>1</v>
      </c>
      <c r="AF5" s="85">
        <v>1</v>
      </c>
      <c r="AG5" s="85">
        <v>1</v>
      </c>
      <c r="AH5" s="85">
        <v>1</v>
      </c>
      <c r="AI5" s="85">
        <v>0</v>
      </c>
      <c r="AJ5" s="85">
        <v>1</v>
      </c>
      <c r="AK5" s="85">
        <v>1</v>
      </c>
      <c r="AL5" s="85">
        <v>1</v>
      </c>
      <c r="AM5" s="85">
        <v>1</v>
      </c>
      <c r="AN5" s="85">
        <v>1</v>
      </c>
      <c r="AO5" s="85">
        <v>1</v>
      </c>
      <c r="AP5" s="85">
        <v>1</v>
      </c>
      <c r="AQ5" s="85">
        <v>0</v>
      </c>
      <c r="AR5" s="85">
        <v>0</v>
      </c>
      <c r="AS5" s="85">
        <v>0</v>
      </c>
      <c r="AT5" s="85">
        <v>1</v>
      </c>
      <c r="AU5" s="85">
        <v>1</v>
      </c>
    </row>
    <row r="6" spans="1:47" ht="13.5" customHeight="1" x14ac:dyDescent="0.25">
      <c r="A6" s="81" t="s">
        <v>5</v>
      </c>
      <c r="B6" s="97">
        <f>COUNTIF(Table_43[[#This Row],[Column10]:[Column18]],1)</f>
        <v>9</v>
      </c>
      <c r="C6" s="48">
        <f>COUNTIF(Table_43[[#This Row],[Column10]:[Column18]],0)</f>
        <v>0</v>
      </c>
      <c r="D6" s="49">
        <f>COUNTIF(Table_43[[#This Row],[Column10]:[Column18]],-1)</f>
        <v>0</v>
      </c>
      <c r="E6" s="47">
        <f>COUNTIF(Table_43[[#This Row],[Column19]:[Column26]],1)</f>
        <v>7</v>
      </c>
      <c r="F6" s="48">
        <f>COUNTIF(Table_43[[#This Row],[Column19]:[Column26]],0)</f>
        <v>1</v>
      </c>
      <c r="G6" s="49">
        <f>COUNTIF(Table_43[[#This Row],[Column19]:[Column26]],-1)</f>
        <v>0</v>
      </c>
      <c r="H6" s="47">
        <f>COUNTIF(Table_43[[#This Row],[Column27]:[Column35]],1)</f>
        <v>6</v>
      </c>
      <c r="I6" s="48">
        <f>COUNTIF(Table_43[[#This Row],[Column27]:[Column35]],0)</f>
        <v>1</v>
      </c>
      <c r="J6" s="49">
        <f>COUNTIF(Table_43[[#This Row],[Column27]:[Column35]],-1)</f>
        <v>2</v>
      </c>
      <c r="K6" s="47">
        <f>COUNTIF(Table_43[[#This Row],[Column36]:[Column43]],1)</f>
        <v>3</v>
      </c>
      <c r="L6" s="48">
        <f>COUNTIF(Table_43[[#This Row],[Column36]:[Column43]],0)</f>
        <v>0</v>
      </c>
      <c r="M6" s="49">
        <f>COUNTIF(Table_43[[#This Row],[Column36]:[Column43]],-1)</f>
        <v>4</v>
      </c>
      <c r="N6" s="85">
        <v>1</v>
      </c>
      <c r="O6" s="85">
        <v>1</v>
      </c>
      <c r="P6" s="85">
        <v>1</v>
      </c>
      <c r="Q6" s="85">
        <v>1</v>
      </c>
      <c r="R6" s="85">
        <v>1</v>
      </c>
      <c r="S6" s="85">
        <v>1</v>
      </c>
      <c r="T6" s="85">
        <v>1</v>
      </c>
      <c r="U6" s="85">
        <v>1</v>
      </c>
      <c r="V6" s="85">
        <v>1</v>
      </c>
      <c r="W6" s="85">
        <v>1</v>
      </c>
      <c r="X6" s="85">
        <v>1</v>
      </c>
      <c r="Y6" s="85">
        <v>1</v>
      </c>
      <c r="Z6" s="85">
        <v>1</v>
      </c>
      <c r="AA6" s="85">
        <v>1</v>
      </c>
      <c r="AB6" s="85">
        <v>1</v>
      </c>
      <c r="AC6" s="85">
        <v>1</v>
      </c>
      <c r="AD6" s="85">
        <v>0</v>
      </c>
      <c r="AE6" s="85">
        <v>0</v>
      </c>
      <c r="AF6" s="85">
        <v>1</v>
      </c>
      <c r="AG6" s="85">
        <v>1</v>
      </c>
      <c r="AH6" s="85">
        <v>1</v>
      </c>
      <c r="AI6" s="85">
        <v>1</v>
      </c>
      <c r="AJ6" s="85">
        <v>1</v>
      </c>
      <c r="AK6" s="85">
        <v>1</v>
      </c>
      <c r="AL6" s="85">
        <v>-1</v>
      </c>
      <c r="AM6" s="85">
        <v>-1</v>
      </c>
      <c r="AN6" s="85">
        <v>1</v>
      </c>
      <c r="AO6" s="85">
        <v>-1</v>
      </c>
      <c r="AP6" s="85">
        <v>1</v>
      </c>
      <c r="AQ6" s="85">
        <v>-1</v>
      </c>
      <c r="AR6" s="85">
        <v>-1</v>
      </c>
      <c r="AS6" s="85">
        <v>1</v>
      </c>
      <c r="AT6" s="85">
        <v>-1</v>
      </c>
      <c r="AU6" s="85">
        <v>1</v>
      </c>
    </row>
    <row r="7" spans="1:47" ht="13.5" customHeight="1" x14ac:dyDescent="0.25">
      <c r="A7" s="82" t="s">
        <v>7</v>
      </c>
      <c r="B7" s="97">
        <f>COUNTIF(Table_43[[#This Row],[Column10]:[Column18]],1)</f>
        <v>6</v>
      </c>
      <c r="C7" s="48">
        <f>COUNTIF(Table_43[[#This Row],[Column10]:[Column18]],0)</f>
        <v>2</v>
      </c>
      <c r="D7" s="49">
        <f>COUNTIF(Table_43[[#This Row],[Column10]:[Column18]],-1)</f>
        <v>1</v>
      </c>
      <c r="E7" s="47">
        <f>COUNTIF(Table_43[[#This Row],[Column19]:[Column26]],1)</f>
        <v>7</v>
      </c>
      <c r="F7" s="48">
        <f>COUNTIF(Table_43[[#This Row],[Column19]:[Column26]],0)</f>
        <v>1</v>
      </c>
      <c r="G7" s="49">
        <f>COUNTIF(Table_43[[#This Row],[Column19]:[Column26]],-1)</f>
        <v>0</v>
      </c>
      <c r="H7" s="47">
        <f>COUNTIF(Table_43[[#This Row],[Column27]:[Column35]],1)</f>
        <v>4</v>
      </c>
      <c r="I7" s="48">
        <f>COUNTIF(Table_43[[#This Row],[Column27]:[Column35]],0)</f>
        <v>3</v>
      </c>
      <c r="J7" s="49">
        <f>COUNTIF(Table_43[[#This Row],[Column27]:[Column35]],-1)</f>
        <v>2</v>
      </c>
      <c r="K7" s="47">
        <f>COUNTIF(Table_43[[#This Row],[Column36]:[Column43]],1)</f>
        <v>6</v>
      </c>
      <c r="L7" s="48">
        <f>COUNTIF(Table_43[[#This Row],[Column36]:[Column43]],0)</f>
        <v>0</v>
      </c>
      <c r="M7" s="49">
        <f>COUNTIF(Table_43[[#This Row],[Column36]:[Column43]],-1)</f>
        <v>1</v>
      </c>
      <c r="N7" s="86">
        <v>1</v>
      </c>
      <c r="O7" s="86">
        <v>1</v>
      </c>
      <c r="P7" s="86">
        <v>0</v>
      </c>
      <c r="Q7" s="86">
        <v>1</v>
      </c>
      <c r="R7" s="86">
        <v>1</v>
      </c>
      <c r="S7" s="86">
        <v>0</v>
      </c>
      <c r="T7" s="85">
        <v>1</v>
      </c>
      <c r="U7" s="85">
        <v>-1</v>
      </c>
      <c r="V7" s="86">
        <v>1</v>
      </c>
      <c r="W7" s="86">
        <v>1</v>
      </c>
      <c r="X7" s="86">
        <v>1</v>
      </c>
      <c r="Y7" s="86">
        <v>1</v>
      </c>
      <c r="Z7" s="86">
        <v>1</v>
      </c>
      <c r="AA7" s="85">
        <v>1</v>
      </c>
      <c r="AB7" s="86">
        <v>1</v>
      </c>
      <c r="AC7" s="86">
        <v>0</v>
      </c>
      <c r="AD7" s="86">
        <v>1</v>
      </c>
      <c r="AE7" s="85">
        <v>1</v>
      </c>
      <c r="AF7" s="85">
        <v>0</v>
      </c>
      <c r="AG7" s="85">
        <v>0</v>
      </c>
      <c r="AH7" s="86">
        <v>1</v>
      </c>
      <c r="AI7" s="86">
        <v>1</v>
      </c>
      <c r="AJ7" s="86">
        <v>1</v>
      </c>
      <c r="AK7" s="86">
        <v>-1</v>
      </c>
      <c r="AL7" s="86">
        <v>0</v>
      </c>
      <c r="AM7" s="86">
        <v>-1</v>
      </c>
      <c r="AN7" s="86">
        <v>1</v>
      </c>
      <c r="AO7" s="86">
        <v>1</v>
      </c>
      <c r="AP7" s="86">
        <v>1</v>
      </c>
      <c r="AQ7" s="86">
        <v>1</v>
      </c>
      <c r="AR7" s="86">
        <v>1</v>
      </c>
      <c r="AS7" s="87">
        <v>-1</v>
      </c>
      <c r="AT7" s="86">
        <v>1</v>
      </c>
      <c r="AU7" s="86">
        <v>1</v>
      </c>
    </row>
    <row r="8" spans="1:47" ht="13.5" customHeight="1" x14ac:dyDescent="0.25">
      <c r="A8" s="81" t="s">
        <v>11</v>
      </c>
      <c r="B8" s="97">
        <f>COUNTIF(Table_43[[#This Row],[Column10]:[Column18]],1)</f>
        <v>8</v>
      </c>
      <c r="C8" s="48">
        <f>COUNTIF(Table_43[[#This Row],[Column10]:[Column18]],0)</f>
        <v>1</v>
      </c>
      <c r="D8" s="49">
        <f>COUNTIF(Table_43[[#This Row],[Column10]:[Column18]],-1)</f>
        <v>0</v>
      </c>
      <c r="E8" s="47">
        <f>COUNTIF(Table_43[[#This Row],[Column19]:[Column26]],1)</f>
        <v>7</v>
      </c>
      <c r="F8" s="48">
        <f>COUNTIF(Table_43[[#This Row],[Column19]:[Column26]],0)</f>
        <v>1</v>
      </c>
      <c r="G8" s="49">
        <f>COUNTIF(Table_43[[#This Row],[Column19]:[Column26]],-1)</f>
        <v>0</v>
      </c>
      <c r="H8" s="47">
        <f>COUNTIF(Table_43[[#This Row],[Column27]:[Column35]],1)</f>
        <v>6</v>
      </c>
      <c r="I8" s="48">
        <f>COUNTIF(Table_43[[#This Row],[Column27]:[Column35]],0)</f>
        <v>3</v>
      </c>
      <c r="J8" s="49">
        <f>COUNTIF(Table_43[[#This Row],[Column27]:[Column35]],-1)</f>
        <v>0</v>
      </c>
      <c r="K8" s="47">
        <f>COUNTIF(Table_43[[#This Row],[Column36]:[Column43]],1)</f>
        <v>4</v>
      </c>
      <c r="L8" s="48">
        <f>COUNTIF(Table_43[[#This Row],[Column36]:[Column43]],0)</f>
        <v>3</v>
      </c>
      <c r="M8" s="49">
        <f>COUNTIF(Table_43[[#This Row],[Column36]:[Column43]],-1)</f>
        <v>0</v>
      </c>
      <c r="N8" s="85">
        <v>1</v>
      </c>
      <c r="O8" s="85">
        <v>1</v>
      </c>
      <c r="P8" s="85">
        <v>1</v>
      </c>
      <c r="Q8" s="85">
        <v>1</v>
      </c>
      <c r="R8" s="85">
        <v>1</v>
      </c>
      <c r="S8" s="85">
        <v>1</v>
      </c>
      <c r="T8" s="85">
        <v>1</v>
      </c>
      <c r="U8" s="85">
        <v>0</v>
      </c>
      <c r="V8" s="85">
        <v>1</v>
      </c>
      <c r="W8" s="85">
        <v>1</v>
      </c>
      <c r="X8" s="85">
        <v>1</v>
      </c>
      <c r="Y8" s="85">
        <v>1</v>
      </c>
      <c r="Z8" s="85">
        <v>1</v>
      </c>
      <c r="AA8" s="85">
        <v>0</v>
      </c>
      <c r="AB8" s="85">
        <v>1</v>
      </c>
      <c r="AC8" s="85">
        <v>1</v>
      </c>
      <c r="AD8" s="85">
        <v>1</v>
      </c>
      <c r="AE8" s="85">
        <v>1</v>
      </c>
      <c r="AF8" s="85">
        <v>1</v>
      </c>
      <c r="AG8" s="85">
        <v>1</v>
      </c>
      <c r="AH8" s="85">
        <v>1</v>
      </c>
      <c r="AI8" s="85">
        <v>1</v>
      </c>
      <c r="AJ8" s="85">
        <v>1</v>
      </c>
      <c r="AK8" s="85">
        <v>0</v>
      </c>
      <c r="AL8" s="85">
        <v>0</v>
      </c>
      <c r="AM8" s="85">
        <v>0</v>
      </c>
      <c r="AN8" s="85">
        <v>1</v>
      </c>
      <c r="AO8" s="85">
        <v>1</v>
      </c>
      <c r="AP8" s="85">
        <v>1</v>
      </c>
      <c r="AQ8" s="85">
        <v>0</v>
      </c>
      <c r="AR8" s="85">
        <v>0</v>
      </c>
      <c r="AS8" s="85">
        <v>0</v>
      </c>
      <c r="AT8" s="85">
        <v>1</v>
      </c>
      <c r="AU8" s="85">
        <v>1</v>
      </c>
    </row>
    <row r="9" spans="1:47" ht="13.5" customHeight="1" x14ac:dyDescent="0.25">
      <c r="A9" s="81" t="s">
        <v>12</v>
      </c>
      <c r="B9" s="97">
        <f>COUNTIF(Table_43[[#This Row],[Column10]:[Column18]],1)</f>
        <v>6</v>
      </c>
      <c r="C9" s="48">
        <f>COUNTIF(Table_43[[#This Row],[Column10]:[Column18]],0)</f>
        <v>3</v>
      </c>
      <c r="D9" s="49">
        <f>COUNTIF(Table_43[[#This Row],[Column10]:[Column18]],-1)</f>
        <v>0</v>
      </c>
      <c r="E9" s="47">
        <f>COUNTIF(Table_43[[#This Row],[Column19]:[Column26]],1)</f>
        <v>7</v>
      </c>
      <c r="F9" s="48">
        <f>COUNTIF(Table_43[[#This Row],[Column19]:[Column26]],0)</f>
        <v>1</v>
      </c>
      <c r="G9" s="49">
        <f>COUNTIF(Table_43[[#This Row],[Column19]:[Column26]],-1)</f>
        <v>0</v>
      </c>
      <c r="H9" s="47">
        <f>COUNTIF(Table_43[[#This Row],[Column27]:[Column35]],1)</f>
        <v>5</v>
      </c>
      <c r="I9" s="48">
        <f>COUNTIF(Table_43[[#This Row],[Column27]:[Column35]],0)</f>
        <v>3</v>
      </c>
      <c r="J9" s="49">
        <f>COUNTIF(Table_43[[#This Row],[Column27]:[Column35]],-1)</f>
        <v>1</v>
      </c>
      <c r="K9" s="47">
        <f>COUNTIF(Table_43[[#This Row],[Column36]:[Column43]],1)</f>
        <v>4</v>
      </c>
      <c r="L9" s="48">
        <f>COUNTIF(Table_43[[#This Row],[Column36]:[Column43]],0)</f>
        <v>2</v>
      </c>
      <c r="M9" s="49">
        <f>COUNTIF(Table_43[[#This Row],[Column36]:[Column43]],-1)</f>
        <v>1</v>
      </c>
      <c r="N9" s="85">
        <v>0</v>
      </c>
      <c r="O9" s="85">
        <v>0</v>
      </c>
      <c r="P9" s="85">
        <v>1</v>
      </c>
      <c r="Q9" s="85">
        <v>1</v>
      </c>
      <c r="R9" s="85">
        <v>1</v>
      </c>
      <c r="S9" s="85">
        <v>1</v>
      </c>
      <c r="T9" s="85">
        <v>1</v>
      </c>
      <c r="U9" s="85">
        <v>0</v>
      </c>
      <c r="V9" s="85">
        <v>1</v>
      </c>
      <c r="W9" s="85">
        <v>0</v>
      </c>
      <c r="X9" s="85">
        <v>1</v>
      </c>
      <c r="Y9" s="85">
        <v>1</v>
      </c>
      <c r="Z9" s="85">
        <v>1</v>
      </c>
      <c r="AA9" s="85">
        <v>1</v>
      </c>
      <c r="AB9" s="85">
        <v>1</v>
      </c>
      <c r="AC9" s="85">
        <v>1</v>
      </c>
      <c r="AD9" s="85">
        <v>1</v>
      </c>
      <c r="AE9" s="85">
        <v>0</v>
      </c>
      <c r="AF9" s="85">
        <v>0</v>
      </c>
      <c r="AG9" s="85">
        <v>0</v>
      </c>
      <c r="AH9" s="85">
        <v>1</v>
      </c>
      <c r="AI9" s="85">
        <v>1</v>
      </c>
      <c r="AJ9" s="85">
        <v>1</v>
      </c>
      <c r="AK9" s="85">
        <v>1</v>
      </c>
      <c r="AL9" s="85">
        <v>1</v>
      </c>
      <c r="AM9" s="85">
        <v>-1</v>
      </c>
      <c r="AN9" s="85">
        <v>1</v>
      </c>
      <c r="AO9" s="85">
        <v>1</v>
      </c>
      <c r="AP9" s="85">
        <v>0</v>
      </c>
      <c r="AQ9" s="85">
        <v>0</v>
      </c>
      <c r="AR9" s="85">
        <v>-1</v>
      </c>
      <c r="AS9" s="85">
        <v>1</v>
      </c>
      <c r="AT9" s="85">
        <v>1</v>
      </c>
      <c r="AU9" s="85">
        <v>1</v>
      </c>
    </row>
    <row r="10" spans="1:47" ht="13.5" customHeight="1" x14ac:dyDescent="0.25">
      <c r="A10" s="81" t="s">
        <v>13</v>
      </c>
      <c r="B10" s="97">
        <f>COUNTIF(Table_43[[#This Row],[Column10]:[Column18]],1)</f>
        <v>5</v>
      </c>
      <c r="C10" s="48">
        <f>COUNTIF(Table_43[[#This Row],[Column10]:[Column18]],0)</f>
        <v>3</v>
      </c>
      <c r="D10" s="49">
        <f>COUNTIF(Table_43[[#This Row],[Column10]:[Column18]],-1)</f>
        <v>1</v>
      </c>
      <c r="E10" s="47">
        <f>COUNTIF(Table_43[[#This Row],[Column19]:[Column26]],1)</f>
        <v>6</v>
      </c>
      <c r="F10" s="48">
        <f>COUNTIF(Table_43[[#This Row],[Column19]:[Column26]],0)</f>
        <v>2</v>
      </c>
      <c r="G10" s="49">
        <f>COUNTIF(Table_43[[#This Row],[Column19]:[Column26]],-1)</f>
        <v>0</v>
      </c>
      <c r="H10" s="47">
        <f>COUNTIF(Table_43[[#This Row],[Column27]:[Column35]],1)</f>
        <v>5</v>
      </c>
      <c r="I10" s="48">
        <f>COUNTIF(Table_43[[#This Row],[Column27]:[Column35]],0)</f>
        <v>3</v>
      </c>
      <c r="J10" s="49">
        <f>COUNTIF(Table_43[[#This Row],[Column27]:[Column35]],-1)</f>
        <v>1</v>
      </c>
      <c r="K10" s="47">
        <f>COUNTIF(Table_43[[#This Row],[Column36]:[Column43]],1)</f>
        <v>5</v>
      </c>
      <c r="L10" s="48">
        <f>COUNTIF(Table_43[[#This Row],[Column36]:[Column43]],0)</f>
        <v>1</v>
      </c>
      <c r="M10" s="49">
        <f>COUNTIF(Table_43[[#This Row],[Column36]:[Column43]],-1)</f>
        <v>1</v>
      </c>
      <c r="N10" s="85">
        <v>1</v>
      </c>
      <c r="O10" s="85">
        <v>0</v>
      </c>
      <c r="P10" s="85">
        <v>0</v>
      </c>
      <c r="Q10" s="85">
        <v>1</v>
      </c>
      <c r="R10" s="85">
        <v>1</v>
      </c>
      <c r="S10" s="85">
        <v>0</v>
      </c>
      <c r="T10" s="85">
        <v>1</v>
      </c>
      <c r="U10" s="85">
        <v>-1</v>
      </c>
      <c r="V10" s="85">
        <v>1</v>
      </c>
      <c r="W10" s="85">
        <v>0</v>
      </c>
      <c r="X10" s="85">
        <v>1</v>
      </c>
      <c r="Y10" s="85">
        <v>1</v>
      </c>
      <c r="Z10" s="85">
        <v>1</v>
      </c>
      <c r="AA10" s="85">
        <v>0</v>
      </c>
      <c r="AB10" s="85">
        <v>1</v>
      </c>
      <c r="AC10" s="85">
        <v>1</v>
      </c>
      <c r="AD10" s="85">
        <v>1</v>
      </c>
      <c r="AE10" s="85">
        <v>0</v>
      </c>
      <c r="AF10" s="85">
        <v>1</v>
      </c>
      <c r="AG10" s="85">
        <v>0</v>
      </c>
      <c r="AH10" s="85">
        <v>1</v>
      </c>
      <c r="AI10" s="85">
        <v>0</v>
      </c>
      <c r="AJ10" s="85">
        <v>1</v>
      </c>
      <c r="AK10" s="85">
        <v>1</v>
      </c>
      <c r="AL10" s="85">
        <v>1</v>
      </c>
      <c r="AM10" s="85">
        <v>-1</v>
      </c>
      <c r="AN10" s="85">
        <v>1</v>
      </c>
      <c r="AO10" s="85">
        <v>1</v>
      </c>
      <c r="AP10" s="85">
        <v>1</v>
      </c>
      <c r="AQ10" s="85">
        <v>1</v>
      </c>
      <c r="AR10" s="85">
        <v>1</v>
      </c>
      <c r="AS10" s="85">
        <v>0</v>
      </c>
      <c r="AT10" s="85">
        <v>-1</v>
      </c>
      <c r="AU10" s="85">
        <v>1</v>
      </c>
    </row>
    <row r="11" spans="1:47" ht="13.5" customHeight="1" x14ac:dyDescent="0.25">
      <c r="A11" s="81" t="s">
        <v>158</v>
      </c>
      <c r="B11" s="97">
        <f>COUNTIF(Table_43[[#This Row],[Column10]:[Column18]],1)</f>
        <v>6</v>
      </c>
      <c r="C11" s="48">
        <f>COUNTIF(Table_43[[#This Row],[Column10]:[Column18]],0)</f>
        <v>3</v>
      </c>
      <c r="D11" s="49">
        <f>COUNTIF(Table_43[[#This Row],[Column10]:[Column18]],-1)</f>
        <v>0</v>
      </c>
      <c r="E11" s="47">
        <f>COUNTIF(Table_43[[#This Row],[Column19]:[Column26]],1)</f>
        <v>2</v>
      </c>
      <c r="F11" s="48">
        <f>COUNTIF(Table_43[[#This Row],[Column19]:[Column26]],0)</f>
        <v>5</v>
      </c>
      <c r="G11" s="49">
        <f>COUNTIF(Table_43[[#This Row],[Column19]:[Column26]],-1)</f>
        <v>1</v>
      </c>
      <c r="H11" s="47">
        <f>COUNTIF(Table_43[[#This Row],[Column27]:[Column35]],1)</f>
        <v>3</v>
      </c>
      <c r="I11" s="48">
        <f>COUNTIF(Table_43[[#This Row],[Column27]:[Column35]],0)</f>
        <v>5</v>
      </c>
      <c r="J11" s="49">
        <f>COUNTIF(Table_43[[#This Row],[Column27]:[Column35]],-1)</f>
        <v>1</v>
      </c>
      <c r="K11" s="47">
        <f>COUNTIF(Table_43[[#This Row],[Column36]:[Column43]],1)</f>
        <v>1</v>
      </c>
      <c r="L11" s="48">
        <f>COUNTIF(Table_43[[#This Row],[Column36]:[Column43]],0)</f>
        <v>2</v>
      </c>
      <c r="M11" s="49">
        <f>COUNTIF(Table_43[[#This Row],[Column36]:[Column43]],-1)</f>
        <v>4</v>
      </c>
      <c r="N11" s="85">
        <v>0</v>
      </c>
      <c r="O11" s="85">
        <v>1</v>
      </c>
      <c r="P11" s="85">
        <v>1</v>
      </c>
      <c r="Q11" s="85">
        <v>1</v>
      </c>
      <c r="R11" s="85">
        <v>0</v>
      </c>
      <c r="S11" s="85">
        <v>1</v>
      </c>
      <c r="T11" s="85">
        <v>0</v>
      </c>
      <c r="U11" s="85">
        <v>1</v>
      </c>
      <c r="V11" s="85">
        <v>1</v>
      </c>
      <c r="W11" s="85">
        <v>0</v>
      </c>
      <c r="X11" s="85">
        <v>0</v>
      </c>
      <c r="Y11" s="85">
        <v>1</v>
      </c>
      <c r="Z11" s="85">
        <v>0</v>
      </c>
      <c r="AA11" s="85">
        <v>-1</v>
      </c>
      <c r="AB11" s="85">
        <v>0</v>
      </c>
      <c r="AC11" s="85">
        <v>1</v>
      </c>
      <c r="AD11" s="85">
        <v>0</v>
      </c>
      <c r="AE11" s="85">
        <v>1</v>
      </c>
      <c r="AF11" s="85">
        <v>0</v>
      </c>
      <c r="AG11" s="85">
        <v>1</v>
      </c>
      <c r="AH11" s="85">
        <v>0</v>
      </c>
      <c r="AI11" s="85">
        <v>1</v>
      </c>
      <c r="AJ11" s="85">
        <v>0</v>
      </c>
      <c r="AK11" s="85">
        <v>-1</v>
      </c>
      <c r="AL11" s="85">
        <v>0</v>
      </c>
      <c r="AM11" s="85">
        <v>0</v>
      </c>
      <c r="AN11" s="85">
        <v>0</v>
      </c>
      <c r="AO11" s="85">
        <v>-1</v>
      </c>
      <c r="AP11" s="85">
        <v>0</v>
      </c>
      <c r="AQ11" s="85">
        <v>1</v>
      </c>
      <c r="AR11" s="85">
        <v>-1</v>
      </c>
      <c r="AS11" s="85">
        <v>-1</v>
      </c>
      <c r="AT11" s="85">
        <v>-1</v>
      </c>
      <c r="AU11" s="85">
        <v>0</v>
      </c>
    </row>
    <row r="12" spans="1:47" ht="13.5" customHeight="1" x14ac:dyDescent="0.25">
      <c r="A12" s="81" t="s">
        <v>14</v>
      </c>
      <c r="B12" s="97">
        <f>COUNTIF(Table_43[[#This Row],[Column10]:[Column18]],1)</f>
        <v>7</v>
      </c>
      <c r="C12" s="48">
        <f>COUNTIF(Table_43[[#This Row],[Column10]:[Column18]],0)</f>
        <v>1</v>
      </c>
      <c r="D12" s="49">
        <f>COUNTIF(Table_43[[#This Row],[Column10]:[Column18]],-1)</f>
        <v>1</v>
      </c>
      <c r="E12" s="47">
        <f>COUNTIF(Table_43[[#This Row],[Column19]:[Column26]],1)</f>
        <v>7</v>
      </c>
      <c r="F12" s="48">
        <f>COUNTIF(Table_43[[#This Row],[Column19]:[Column26]],0)</f>
        <v>0</v>
      </c>
      <c r="G12" s="49">
        <f>COUNTIF(Table_43[[#This Row],[Column19]:[Column26]],-1)</f>
        <v>1</v>
      </c>
      <c r="H12" s="47">
        <f>COUNTIF(Table_43[[#This Row],[Column27]:[Column35]],1)</f>
        <v>4</v>
      </c>
      <c r="I12" s="48">
        <f>COUNTIF(Table_43[[#This Row],[Column27]:[Column35]],0)</f>
        <v>5</v>
      </c>
      <c r="J12" s="49">
        <f>COUNTIF(Table_43[[#This Row],[Column27]:[Column35]],-1)</f>
        <v>0</v>
      </c>
      <c r="K12" s="47">
        <f>COUNTIF(Table_43[[#This Row],[Column36]:[Column43]],1)</f>
        <v>4</v>
      </c>
      <c r="L12" s="48">
        <f>COUNTIF(Table_43[[#This Row],[Column36]:[Column43]],0)</f>
        <v>3</v>
      </c>
      <c r="M12" s="49">
        <f>COUNTIF(Table_43[[#This Row],[Column36]:[Column43]],-1)</f>
        <v>0</v>
      </c>
      <c r="N12" s="85">
        <v>1</v>
      </c>
      <c r="O12" s="85">
        <v>1</v>
      </c>
      <c r="P12" s="85">
        <v>1</v>
      </c>
      <c r="Q12" s="85">
        <v>1</v>
      </c>
      <c r="R12" s="85">
        <v>1</v>
      </c>
      <c r="S12" s="85">
        <v>1</v>
      </c>
      <c r="T12" s="85">
        <v>0</v>
      </c>
      <c r="U12" s="85">
        <v>-1</v>
      </c>
      <c r="V12" s="85">
        <v>1</v>
      </c>
      <c r="W12" s="85">
        <v>-1</v>
      </c>
      <c r="X12" s="85">
        <v>1</v>
      </c>
      <c r="Y12" s="85">
        <v>1</v>
      </c>
      <c r="Z12" s="85">
        <v>1</v>
      </c>
      <c r="AA12" s="85">
        <v>1</v>
      </c>
      <c r="AB12" s="85">
        <v>1</v>
      </c>
      <c r="AC12" s="85">
        <v>1</v>
      </c>
      <c r="AD12" s="85">
        <v>1</v>
      </c>
      <c r="AE12" s="85">
        <v>0</v>
      </c>
      <c r="AF12" s="85">
        <v>0</v>
      </c>
      <c r="AG12" s="85">
        <v>0</v>
      </c>
      <c r="AH12" s="85">
        <v>1</v>
      </c>
      <c r="AI12" s="85">
        <v>1</v>
      </c>
      <c r="AJ12" s="85">
        <v>1</v>
      </c>
      <c r="AK12" s="85">
        <v>0</v>
      </c>
      <c r="AL12" s="85">
        <v>1</v>
      </c>
      <c r="AM12" s="85">
        <v>0</v>
      </c>
      <c r="AN12" s="85">
        <v>1</v>
      </c>
      <c r="AO12" s="85">
        <v>1</v>
      </c>
      <c r="AP12" s="85">
        <v>0</v>
      </c>
      <c r="AQ12" s="85">
        <v>0</v>
      </c>
      <c r="AR12" s="85">
        <v>1</v>
      </c>
      <c r="AS12" s="85">
        <v>0</v>
      </c>
      <c r="AT12" s="85">
        <v>1</v>
      </c>
      <c r="AU12" s="85">
        <v>1</v>
      </c>
    </row>
    <row r="13" spans="1:47" ht="13.5" customHeight="1" x14ac:dyDescent="0.25">
      <c r="A13" s="81" t="s">
        <v>16</v>
      </c>
      <c r="B13" s="97">
        <f>COUNTIF(Table_43[[#This Row],[Column10]:[Column18]],1)</f>
        <v>4</v>
      </c>
      <c r="C13" s="48">
        <f>COUNTIF(Table_43[[#This Row],[Column10]:[Column18]],0)</f>
        <v>3</v>
      </c>
      <c r="D13" s="49">
        <f>COUNTIF(Table_43[[#This Row],[Column10]:[Column18]],-1)</f>
        <v>2</v>
      </c>
      <c r="E13" s="47">
        <f>COUNTIF(Table_43[[#This Row],[Column19]:[Column26]],1)</f>
        <v>5</v>
      </c>
      <c r="F13" s="48">
        <f>COUNTIF(Table_43[[#This Row],[Column19]:[Column26]],0)</f>
        <v>1</v>
      </c>
      <c r="G13" s="49">
        <f>COUNTIF(Table_43[[#This Row],[Column19]:[Column26]],-1)</f>
        <v>2</v>
      </c>
      <c r="H13" s="47">
        <f>COUNTIF(Table_43[[#This Row],[Column27]:[Column35]],1)</f>
        <v>4</v>
      </c>
      <c r="I13" s="48">
        <f>COUNTIF(Table_43[[#This Row],[Column27]:[Column35]],0)</f>
        <v>3</v>
      </c>
      <c r="J13" s="49">
        <f>COUNTIF(Table_43[[#This Row],[Column27]:[Column35]],-1)</f>
        <v>2</v>
      </c>
      <c r="K13" s="47">
        <f>COUNTIF(Table_43[[#This Row],[Column36]:[Column43]],1)</f>
        <v>7</v>
      </c>
      <c r="L13" s="48">
        <f>COUNTIF(Table_43[[#This Row],[Column36]:[Column43]],0)</f>
        <v>0</v>
      </c>
      <c r="M13" s="49">
        <f>COUNTIF(Table_43[[#This Row],[Column36]:[Column43]],-1)</f>
        <v>0</v>
      </c>
      <c r="N13" s="85">
        <v>0</v>
      </c>
      <c r="O13" s="85">
        <v>0</v>
      </c>
      <c r="P13" s="85">
        <v>0</v>
      </c>
      <c r="Q13" s="85">
        <v>1</v>
      </c>
      <c r="R13" s="85">
        <v>1</v>
      </c>
      <c r="S13" s="85">
        <v>1</v>
      </c>
      <c r="T13" s="85">
        <v>1</v>
      </c>
      <c r="U13" s="85">
        <v>-1</v>
      </c>
      <c r="V13" s="85">
        <v>-1</v>
      </c>
      <c r="W13" s="85">
        <v>-1</v>
      </c>
      <c r="X13" s="85">
        <v>1</v>
      </c>
      <c r="Y13" s="85">
        <v>1</v>
      </c>
      <c r="Z13" s="85">
        <v>1</v>
      </c>
      <c r="AA13" s="85">
        <v>1</v>
      </c>
      <c r="AB13" s="85">
        <v>1</v>
      </c>
      <c r="AC13" s="85">
        <v>-1</v>
      </c>
      <c r="AD13" s="85">
        <v>0</v>
      </c>
      <c r="AE13" s="85">
        <v>0</v>
      </c>
      <c r="AF13" s="85">
        <v>0</v>
      </c>
      <c r="AG13" s="85">
        <v>0</v>
      </c>
      <c r="AH13" s="85">
        <v>-1</v>
      </c>
      <c r="AI13" s="85">
        <v>-1</v>
      </c>
      <c r="AJ13" s="85">
        <v>1</v>
      </c>
      <c r="AK13" s="85">
        <v>1</v>
      </c>
      <c r="AL13" s="85">
        <v>1</v>
      </c>
      <c r="AM13" s="85">
        <v>1</v>
      </c>
      <c r="AN13" s="85">
        <v>1</v>
      </c>
      <c r="AO13" s="85">
        <v>1</v>
      </c>
      <c r="AP13" s="85">
        <v>1</v>
      </c>
      <c r="AQ13" s="85">
        <v>1</v>
      </c>
      <c r="AR13" s="85">
        <v>1</v>
      </c>
      <c r="AS13" s="85">
        <v>1</v>
      </c>
      <c r="AT13" s="85">
        <v>1</v>
      </c>
      <c r="AU13" s="85">
        <v>1</v>
      </c>
    </row>
    <row r="14" spans="1:47" ht="13.5" customHeight="1" x14ac:dyDescent="0.25">
      <c r="A14" s="81" t="s">
        <v>17</v>
      </c>
      <c r="B14" s="97">
        <f>COUNTIF(Table_43[[#This Row],[Column10]:[Column18]],1)</f>
        <v>7</v>
      </c>
      <c r="C14" s="48">
        <f>COUNTIF(Table_43[[#This Row],[Column10]:[Column18]],0)</f>
        <v>2</v>
      </c>
      <c r="D14" s="49">
        <f>COUNTIF(Table_43[[#This Row],[Column10]:[Column18]],-1)</f>
        <v>0</v>
      </c>
      <c r="E14" s="47">
        <f>COUNTIF(Table_43[[#This Row],[Column19]:[Column26]],1)</f>
        <v>5</v>
      </c>
      <c r="F14" s="48">
        <f>COUNTIF(Table_43[[#This Row],[Column19]:[Column26]],0)</f>
        <v>3</v>
      </c>
      <c r="G14" s="49">
        <f>COUNTIF(Table_43[[#This Row],[Column19]:[Column26]],-1)</f>
        <v>0</v>
      </c>
      <c r="H14" s="47">
        <f>COUNTIF(Table_43[[#This Row],[Column27]:[Column35]],1)</f>
        <v>7</v>
      </c>
      <c r="I14" s="48">
        <f>COUNTIF(Table_43[[#This Row],[Column27]:[Column35]],0)</f>
        <v>1</v>
      </c>
      <c r="J14" s="49">
        <f>COUNTIF(Table_43[[#This Row],[Column27]:[Column35]],-1)</f>
        <v>1</v>
      </c>
      <c r="K14" s="47">
        <f>COUNTIF(Table_43[[#This Row],[Column36]:[Column43]],1)</f>
        <v>6</v>
      </c>
      <c r="L14" s="48">
        <f>COUNTIF(Table_43[[#This Row],[Column36]:[Column43]],0)</f>
        <v>1</v>
      </c>
      <c r="M14" s="49">
        <f>COUNTIF(Table_43[[#This Row],[Column36]:[Column43]],-1)</f>
        <v>0</v>
      </c>
      <c r="N14" s="85">
        <v>0</v>
      </c>
      <c r="O14" s="85">
        <v>0</v>
      </c>
      <c r="P14" s="85">
        <v>1</v>
      </c>
      <c r="Q14" s="85">
        <v>1</v>
      </c>
      <c r="R14" s="85">
        <v>1</v>
      </c>
      <c r="S14" s="85">
        <v>1</v>
      </c>
      <c r="T14" s="85">
        <v>1</v>
      </c>
      <c r="U14" s="85">
        <v>1</v>
      </c>
      <c r="V14" s="85">
        <v>1</v>
      </c>
      <c r="W14" s="85">
        <v>1</v>
      </c>
      <c r="X14" s="85">
        <v>1</v>
      </c>
      <c r="Y14" s="85">
        <v>0</v>
      </c>
      <c r="Z14" s="85">
        <v>0</v>
      </c>
      <c r="AA14" s="85">
        <v>0</v>
      </c>
      <c r="AB14" s="85">
        <v>1</v>
      </c>
      <c r="AC14" s="85">
        <v>1</v>
      </c>
      <c r="AD14" s="85">
        <v>1</v>
      </c>
      <c r="AE14" s="85">
        <v>0</v>
      </c>
      <c r="AF14" s="85">
        <v>1</v>
      </c>
      <c r="AG14" s="85">
        <v>1</v>
      </c>
      <c r="AH14" s="85">
        <v>1</v>
      </c>
      <c r="AI14" s="85">
        <v>1</v>
      </c>
      <c r="AJ14" s="85">
        <v>1</v>
      </c>
      <c r="AK14" s="85">
        <v>1</v>
      </c>
      <c r="AL14" s="85">
        <v>-1</v>
      </c>
      <c r="AM14" s="85">
        <v>1</v>
      </c>
      <c r="AN14" s="85">
        <v>1</v>
      </c>
      <c r="AO14" s="85">
        <v>1</v>
      </c>
      <c r="AP14" s="85">
        <v>1</v>
      </c>
      <c r="AQ14" s="85">
        <v>1</v>
      </c>
      <c r="AR14" s="85">
        <v>1</v>
      </c>
      <c r="AS14" s="85">
        <v>1</v>
      </c>
      <c r="AT14" s="85">
        <v>0</v>
      </c>
      <c r="AU14" s="85">
        <v>1</v>
      </c>
    </row>
    <row r="15" spans="1:47" ht="13.5" customHeight="1" x14ac:dyDescent="0.25">
      <c r="A15" s="81" t="s">
        <v>18</v>
      </c>
      <c r="B15" s="97">
        <f>COUNTIF(Table_43[[#This Row],[Column10]:[Column18]],1)</f>
        <v>6</v>
      </c>
      <c r="C15" s="48">
        <f>COUNTIF(Table_43[[#This Row],[Column10]:[Column18]],0)</f>
        <v>1</v>
      </c>
      <c r="D15" s="49">
        <f>COUNTIF(Table_43[[#This Row],[Column10]:[Column18]],-1)</f>
        <v>2</v>
      </c>
      <c r="E15" s="47">
        <f>COUNTIF(Table_43[[#This Row],[Column19]:[Column26]],1)</f>
        <v>8</v>
      </c>
      <c r="F15" s="48">
        <f>COUNTIF(Table_43[[#This Row],[Column19]:[Column26]],0)</f>
        <v>0</v>
      </c>
      <c r="G15" s="49">
        <f>COUNTIF(Table_43[[#This Row],[Column19]:[Column26]],-1)</f>
        <v>0</v>
      </c>
      <c r="H15" s="47">
        <f>COUNTIF(Table_43[[#This Row],[Column27]:[Column35]],1)</f>
        <v>4</v>
      </c>
      <c r="I15" s="48">
        <f>COUNTIF(Table_43[[#This Row],[Column27]:[Column35]],0)</f>
        <v>5</v>
      </c>
      <c r="J15" s="49">
        <f>COUNTIF(Table_43[[#This Row],[Column27]:[Column35]],-1)</f>
        <v>0</v>
      </c>
      <c r="K15" s="47">
        <f>COUNTIF(Table_43[[#This Row],[Column36]:[Column43]],1)</f>
        <v>6</v>
      </c>
      <c r="L15" s="48">
        <f>COUNTIF(Table_43[[#This Row],[Column36]:[Column43]],0)</f>
        <v>0</v>
      </c>
      <c r="M15" s="49">
        <f>COUNTIF(Table_43[[#This Row],[Column36]:[Column43]],-1)</f>
        <v>1</v>
      </c>
      <c r="N15" s="85">
        <v>1</v>
      </c>
      <c r="O15" s="85">
        <v>0</v>
      </c>
      <c r="P15" s="85">
        <v>-1</v>
      </c>
      <c r="Q15" s="85">
        <v>1</v>
      </c>
      <c r="R15" s="85">
        <v>1</v>
      </c>
      <c r="S15" s="85">
        <v>1</v>
      </c>
      <c r="T15" s="85">
        <v>1</v>
      </c>
      <c r="U15" s="85">
        <v>-1</v>
      </c>
      <c r="V15" s="85">
        <v>1</v>
      </c>
      <c r="W15" s="85">
        <v>1</v>
      </c>
      <c r="X15" s="85">
        <v>1</v>
      </c>
      <c r="Y15" s="85">
        <v>1</v>
      </c>
      <c r="Z15" s="85">
        <v>1</v>
      </c>
      <c r="AA15" s="85">
        <v>1</v>
      </c>
      <c r="AB15" s="85">
        <v>1</v>
      </c>
      <c r="AC15" s="85">
        <v>1</v>
      </c>
      <c r="AD15" s="85">
        <v>1</v>
      </c>
      <c r="AE15" s="85">
        <v>1</v>
      </c>
      <c r="AF15" s="85">
        <v>0</v>
      </c>
      <c r="AG15" s="85">
        <v>0</v>
      </c>
      <c r="AH15" s="85">
        <v>0</v>
      </c>
      <c r="AI15" s="85">
        <v>1</v>
      </c>
      <c r="AJ15" s="85">
        <v>1</v>
      </c>
      <c r="AK15" s="85">
        <v>0</v>
      </c>
      <c r="AL15" s="85">
        <v>1</v>
      </c>
      <c r="AM15" s="85">
        <v>0</v>
      </c>
      <c r="AN15" s="85">
        <v>1</v>
      </c>
      <c r="AO15" s="85">
        <v>1</v>
      </c>
      <c r="AP15" s="85">
        <v>1</v>
      </c>
      <c r="AQ15" s="85">
        <v>1</v>
      </c>
      <c r="AR15" s="85">
        <v>1</v>
      </c>
      <c r="AS15" s="85">
        <v>-1</v>
      </c>
      <c r="AT15" s="85">
        <v>1</v>
      </c>
      <c r="AU15" s="85">
        <v>1</v>
      </c>
    </row>
    <row r="16" spans="1:47" ht="13.5" customHeight="1" x14ac:dyDescent="0.25">
      <c r="A16" s="81" t="s">
        <v>19</v>
      </c>
      <c r="B16" s="97">
        <f>COUNTIF(Table_43[[#This Row],[Column10]:[Column18]],1)</f>
        <v>5</v>
      </c>
      <c r="C16" s="48">
        <f>COUNTIF(Table_43[[#This Row],[Column10]:[Column18]],0)</f>
        <v>1</v>
      </c>
      <c r="D16" s="49">
        <f>COUNTIF(Table_43[[#This Row],[Column10]:[Column18]],-1)</f>
        <v>3</v>
      </c>
      <c r="E16" s="47">
        <f>COUNTIF(Table_43[[#This Row],[Column19]:[Column26]],1)</f>
        <v>4</v>
      </c>
      <c r="F16" s="48">
        <f>COUNTIF(Table_43[[#This Row],[Column19]:[Column26]],0)</f>
        <v>4</v>
      </c>
      <c r="G16" s="49">
        <f>COUNTIF(Table_43[[#This Row],[Column19]:[Column26]],-1)</f>
        <v>0</v>
      </c>
      <c r="H16" s="47">
        <f>COUNTIF(Table_43[[#This Row],[Column27]:[Column35]],1)</f>
        <v>6</v>
      </c>
      <c r="I16" s="48">
        <f>COUNTIF(Table_43[[#This Row],[Column27]:[Column35]],0)</f>
        <v>3</v>
      </c>
      <c r="J16" s="49">
        <f>COUNTIF(Table_43[[#This Row],[Column27]:[Column35]],-1)</f>
        <v>0</v>
      </c>
      <c r="K16" s="47">
        <f>COUNTIF(Table_43[[#This Row],[Column36]:[Column43]],1)</f>
        <v>2</v>
      </c>
      <c r="L16" s="48">
        <f>COUNTIF(Table_43[[#This Row],[Column36]:[Column43]],0)</f>
        <v>3</v>
      </c>
      <c r="M16" s="49">
        <f>COUNTIF(Table_43[[#This Row],[Column36]:[Column43]],-1)</f>
        <v>2</v>
      </c>
      <c r="N16" s="85">
        <v>-1</v>
      </c>
      <c r="O16" s="85">
        <v>-1</v>
      </c>
      <c r="P16" s="85">
        <v>-1</v>
      </c>
      <c r="Q16" s="85">
        <v>1</v>
      </c>
      <c r="R16" s="85">
        <v>1</v>
      </c>
      <c r="S16" s="85">
        <v>1</v>
      </c>
      <c r="T16" s="85">
        <v>1</v>
      </c>
      <c r="U16" s="85">
        <v>0</v>
      </c>
      <c r="V16" s="85">
        <v>1</v>
      </c>
      <c r="W16" s="85">
        <v>1</v>
      </c>
      <c r="X16" s="85">
        <v>0</v>
      </c>
      <c r="Y16" s="85">
        <v>1</v>
      </c>
      <c r="Z16" s="85">
        <v>1</v>
      </c>
      <c r="AA16" s="85">
        <v>0</v>
      </c>
      <c r="AB16" s="85">
        <v>1</v>
      </c>
      <c r="AC16" s="85">
        <v>0</v>
      </c>
      <c r="AD16" s="85">
        <v>0</v>
      </c>
      <c r="AE16" s="85">
        <v>0</v>
      </c>
      <c r="AF16" s="85">
        <v>0</v>
      </c>
      <c r="AG16" s="85">
        <v>1</v>
      </c>
      <c r="AH16" s="85">
        <v>1</v>
      </c>
      <c r="AI16" s="85">
        <v>1</v>
      </c>
      <c r="AJ16" s="85">
        <v>1</v>
      </c>
      <c r="AK16" s="85">
        <v>0</v>
      </c>
      <c r="AL16" s="85">
        <v>1</v>
      </c>
      <c r="AM16" s="85">
        <v>1</v>
      </c>
      <c r="AN16" s="85">
        <v>0</v>
      </c>
      <c r="AO16" s="85">
        <v>0</v>
      </c>
      <c r="AP16" s="85">
        <v>1</v>
      </c>
      <c r="AQ16" s="85">
        <v>0</v>
      </c>
      <c r="AR16" s="85">
        <v>-1</v>
      </c>
      <c r="AS16" s="85">
        <v>-1</v>
      </c>
      <c r="AT16" s="85">
        <v>1</v>
      </c>
      <c r="AU16" s="85">
        <v>1</v>
      </c>
    </row>
    <row r="17" spans="1:47" ht="13.5" customHeight="1" x14ac:dyDescent="0.25">
      <c r="A17" s="81" t="s">
        <v>20</v>
      </c>
      <c r="B17" s="97">
        <f>COUNTIF(Table_43[[#This Row],[Column10]:[Column18]],1)</f>
        <v>6</v>
      </c>
      <c r="C17" s="48">
        <f>COUNTIF(Table_43[[#This Row],[Column10]:[Column18]],0)</f>
        <v>3</v>
      </c>
      <c r="D17" s="49">
        <f>COUNTIF(Table_43[[#This Row],[Column10]:[Column18]],-1)</f>
        <v>0</v>
      </c>
      <c r="E17" s="47">
        <f>COUNTIF(Table_43[[#This Row],[Column19]:[Column26]],1)</f>
        <v>6</v>
      </c>
      <c r="F17" s="48">
        <f>COUNTIF(Table_43[[#This Row],[Column19]:[Column26]],0)</f>
        <v>2</v>
      </c>
      <c r="G17" s="49">
        <f>COUNTIF(Table_43[[#This Row],[Column19]:[Column26]],-1)</f>
        <v>0</v>
      </c>
      <c r="H17" s="47">
        <f>COUNTIF(Table_43[[#This Row],[Column27]:[Column35]],1)</f>
        <v>6</v>
      </c>
      <c r="I17" s="48">
        <f>COUNTIF(Table_43[[#This Row],[Column27]:[Column35]],0)</f>
        <v>3</v>
      </c>
      <c r="J17" s="49">
        <f>COUNTIF(Table_43[[#This Row],[Column27]:[Column35]],-1)</f>
        <v>0</v>
      </c>
      <c r="K17" s="47">
        <f>COUNTIF(Table_43[[#This Row],[Column36]:[Column43]],1)</f>
        <v>3</v>
      </c>
      <c r="L17" s="48">
        <f>COUNTIF(Table_43[[#This Row],[Column36]:[Column43]],0)</f>
        <v>4</v>
      </c>
      <c r="M17" s="49">
        <f>COUNTIF(Table_43[[#This Row],[Column36]:[Column43]],-1)</f>
        <v>0</v>
      </c>
      <c r="N17" s="85">
        <v>0</v>
      </c>
      <c r="O17" s="85">
        <v>1</v>
      </c>
      <c r="P17" s="85">
        <v>1</v>
      </c>
      <c r="Q17" s="85">
        <v>1</v>
      </c>
      <c r="R17" s="85">
        <v>1</v>
      </c>
      <c r="S17" s="85">
        <v>1</v>
      </c>
      <c r="T17" s="85">
        <v>0</v>
      </c>
      <c r="U17" s="85">
        <v>0</v>
      </c>
      <c r="V17" s="85">
        <v>1</v>
      </c>
      <c r="W17" s="85">
        <v>1</v>
      </c>
      <c r="X17" s="85">
        <v>1</v>
      </c>
      <c r="Y17" s="85">
        <v>0</v>
      </c>
      <c r="Z17" s="85">
        <v>1</v>
      </c>
      <c r="AA17" s="85">
        <v>1</v>
      </c>
      <c r="AB17" s="85">
        <v>1</v>
      </c>
      <c r="AC17" s="85">
        <v>0</v>
      </c>
      <c r="AD17" s="85">
        <v>1</v>
      </c>
      <c r="AE17" s="85">
        <v>0</v>
      </c>
      <c r="AF17" s="85">
        <v>1</v>
      </c>
      <c r="AG17" s="85">
        <v>0</v>
      </c>
      <c r="AH17" s="85">
        <v>1</v>
      </c>
      <c r="AI17" s="85">
        <v>1</v>
      </c>
      <c r="AJ17" s="85">
        <v>1</v>
      </c>
      <c r="AK17" s="85">
        <v>0</v>
      </c>
      <c r="AL17" s="85">
        <v>1</v>
      </c>
      <c r="AM17" s="85">
        <v>1</v>
      </c>
      <c r="AN17" s="85">
        <v>1</v>
      </c>
      <c r="AO17" s="85">
        <v>0</v>
      </c>
      <c r="AP17" s="85">
        <v>0</v>
      </c>
      <c r="AQ17" s="85">
        <v>0</v>
      </c>
      <c r="AR17" s="85">
        <v>1</v>
      </c>
      <c r="AS17" s="85">
        <v>1</v>
      </c>
      <c r="AT17" s="85">
        <v>0</v>
      </c>
      <c r="AU17" s="85">
        <v>1</v>
      </c>
    </row>
    <row r="18" spans="1:47" ht="13.5" customHeight="1" x14ac:dyDescent="0.25">
      <c r="A18" s="81" t="s">
        <v>22</v>
      </c>
      <c r="B18" s="97">
        <f>COUNTIF(Table_43[[#This Row],[Column10]:[Column18]],1)</f>
        <v>8</v>
      </c>
      <c r="C18" s="48">
        <f>COUNTIF(Table_43[[#This Row],[Column10]:[Column18]],0)</f>
        <v>0</v>
      </c>
      <c r="D18" s="49">
        <f>COUNTIF(Table_43[[#This Row],[Column10]:[Column18]],-1)</f>
        <v>1</v>
      </c>
      <c r="E18" s="47">
        <f>COUNTIF(Table_43[[#This Row],[Column19]:[Column26]],1)</f>
        <v>8</v>
      </c>
      <c r="F18" s="48">
        <f>COUNTIF(Table_43[[#This Row],[Column19]:[Column26]],0)</f>
        <v>0</v>
      </c>
      <c r="G18" s="49">
        <f>COUNTIF(Table_43[[#This Row],[Column19]:[Column26]],-1)</f>
        <v>0</v>
      </c>
      <c r="H18" s="47">
        <f>COUNTIF(Table_43[[#This Row],[Column27]:[Column35]],1)</f>
        <v>6</v>
      </c>
      <c r="I18" s="48">
        <f>COUNTIF(Table_43[[#This Row],[Column27]:[Column35]],0)</f>
        <v>2</v>
      </c>
      <c r="J18" s="49">
        <f>COUNTIF(Table_43[[#This Row],[Column27]:[Column35]],-1)</f>
        <v>1</v>
      </c>
      <c r="K18" s="47">
        <f>COUNTIF(Table_43[[#This Row],[Column36]:[Column43]],1)</f>
        <v>4</v>
      </c>
      <c r="L18" s="48">
        <f>COUNTIF(Table_43[[#This Row],[Column36]:[Column43]],0)</f>
        <v>3</v>
      </c>
      <c r="M18" s="49">
        <f>COUNTIF(Table_43[[#This Row],[Column36]:[Column43]],-1)</f>
        <v>0</v>
      </c>
      <c r="N18" s="85">
        <v>1</v>
      </c>
      <c r="O18" s="85">
        <v>1</v>
      </c>
      <c r="P18" s="85">
        <v>1</v>
      </c>
      <c r="Q18" s="85">
        <v>1</v>
      </c>
      <c r="R18" s="85">
        <v>1</v>
      </c>
      <c r="S18" s="85">
        <v>1</v>
      </c>
      <c r="T18" s="85">
        <v>1</v>
      </c>
      <c r="U18" s="85">
        <v>-1</v>
      </c>
      <c r="V18" s="85">
        <v>1</v>
      </c>
      <c r="W18" s="85">
        <v>1</v>
      </c>
      <c r="X18" s="85">
        <v>1</v>
      </c>
      <c r="Y18" s="85">
        <v>1</v>
      </c>
      <c r="Z18" s="85">
        <v>1</v>
      </c>
      <c r="AA18" s="85">
        <v>1</v>
      </c>
      <c r="AB18" s="85">
        <v>1</v>
      </c>
      <c r="AC18" s="85">
        <v>1</v>
      </c>
      <c r="AD18" s="85">
        <v>1</v>
      </c>
      <c r="AE18" s="85">
        <v>1</v>
      </c>
      <c r="AF18" s="85">
        <v>1</v>
      </c>
      <c r="AG18" s="85">
        <v>-1</v>
      </c>
      <c r="AH18" s="85">
        <v>1</v>
      </c>
      <c r="AI18" s="85">
        <v>1</v>
      </c>
      <c r="AJ18" s="85">
        <v>1</v>
      </c>
      <c r="AK18" s="85">
        <v>0</v>
      </c>
      <c r="AL18" s="85">
        <v>1</v>
      </c>
      <c r="AM18" s="85">
        <v>0</v>
      </c>
      <c r="AN18" s="85">
        <v>1</v>
      </c>
      <c r="AO18" s="85">
        <v>1</v>
      </c>
      <c r="AP18" s="85">
        <v>0</v>
      </c>
      <c r="AQ18" s="85">
        <v>0</v>
      </c>
      <c r="AR18" s="85">
        <v>1</v>
      </c>
      <c r="AS18" s="85">
        <v>0</v>
      </c>
      <c r="AT18" s="85">
        <v>1</v>
      </c>
      <c r="AU18" s="85">
        <v>1</v>
      </c>
    </row>
    <row r="19" spans="1:47" ht="13.5" customHeight="1" x14ac:dyDescent="0.25">
      <c r="A19" s="81" t="s">
        <v>23</v>
      </c>
      <c r="B19" s="97">
        <f>COUNTIF(Table_43[[#This Row],[Column10]:[Column18]],1)</f>
        <v>8</v>
      </c>
      <c r="C19" s="48">
        <f>COUNTIF(Table_43[[#This Row],[Column10]:[Column18]],0)</f>
        <v>0</v>
      </c>
      <c r="D19" s="49">
        <f>COUNTIF(Table_43[[#This Row],[Column10]:[Column18]],-1)</f>
        <v>1</v>
      </c>
      <c r="E19" s="47">
        <f>COUNTIF(Table_43[[#This Row],[Column19]:[Column26]],1)</f>
        <v>4</v>
      </c>
      <c r="F19" s="48">
        <f>COUNTIF(Table_43[[#This Row],[Column19]:[Column26]],0)</f>
        <v>2</v>
      </c>
      <c r="G19" s="49">
        <f>COUNTIF(Table_43[[#This Row],[Column19]:[Column26]],-1)</f>
        <v>0</v>
      </c>
      <c r="H19" s="47">
        <f>COUNTIF(Table_43[[#This Row],[Column27]:[Column35]],1)</f>
        <v>5</v>
      </c>
      <c r="I19" s="48">
        <f>COUNTIF(Table_43[[#This Row],[Column27]:[Column35]],0)</f>
        <v>4</v>
      </c>
      <c r="J19" s="49">
        <f>COUNTIF(Table_43[[#This Row],[Column27]:[Column35]],-1)</f>
        <v>0</v>
      </c>
      <c r="K19" s="47">
        <f>COUNTIF(Table_43[[#This Row],[Column36]:[Column43]],1)</f>
        <v>5</v>
      </c>
      <c r="L19" s="48">
        <f>COUNTIF(Table_43[[#This Row],[Column36]:[Column43]],0)</f>
        <v>1</v>
      </c>
      <c r="M19" s="49">
        <f>COUNTIF(Table_43[[#This Row],[Column36]:[Column43]],-1)</f>
        <v>1</v>
      </c>
      <c r="N19" s="85">
        <v>1</v>
      </c>
      <c r="O19" s="85">
        <v>1</v>
      </c>
      <c r="P19" s="85">
        <v>1</v>
      </c>
      <c r="Q19" s="85">
        <v>1</v>
      </c>
      <c r="R19" s="85">
        <v>1</v>
      </c>
      <c r="S19" s="85">
        <v>1</v>
      </c>
      <c r="T19" s="85">
        <v>1</v>
      </c>
      <c r="U19" s="85">
        <v>-1</v>
      </c>
      <c r="V19" s="85">
        <v>1</v>
      </c>
      <c r="W19" s="85">
        <v>1</v>
      </c>
      <c r="X19" s="85">
        <v>1</v>
      </c>
      <c r="Y19" s="85">
        <v>1</v>
      </c>
      <c r="Z19" s="85" t="s">
        <v>0</v>
      </c>
      <c r="AA19" s="85" t="s">
        <v>0</v>
      </c>
      <c r="AB19" s="85">
        <v>0</v>
      </c>
      <c r="AC19" s="85">
        <v>0</v>
      </c>
      <c r="AD19" s="85">
        <v>1</v>
      </c>
      <c r="AE19" s="85">
        <v>0</v>
      </c>
      <c r="AF19" s="85">
        <v>1</v>
      </c>
      <c r="AG19" s="85">
        <v>0</v>
      </c>
      <c r="AH19" s="85">
        <v>1</v>
      </c>
      <c r="AI19" s="85">
        <v>1</v>
      </c>
      <c r="AJ19" s="85">
        <v>1</v>
      </c>
      <c r="AK19" s="85">
        <v>0</v>
      </c>
      <c r="AL19" s="85">
        <v>1</v>
      </c>
      <c r="AM19" s="85">
        <v>0</v>
      </c>
      <c r="AN19" s="85">
        <v>1</v>
      </c>
      <c r="AO19" s="85">
        <v>1</v>
      </c>
      <c r="AP19" s="85">
        <v>0</v>
      </c>
      <c r="AQ19" s="85">
        <v>1</v>
      </c>
      <c r="AR19" s="85">
        <v>1</v>
      </c>
      <c r="AS19" s="85">
        <v>-1</v>
      </c>
      <c r="AT19" s="85">
        <v>1</v>
      </c>
      <c r="AU19" s="85">
        <v>1</v>
      </c>
    </row>
    <row r="20" spans="1:47" ht="13.5" customHeight="1" thickBot="1" x14ac:dyDescent="0.3">
      <c r="A20" s="83" t="s">
        <v>24</v>
      </c>
      <c r="B20" s="98">
        <f>COUNTIF(Table_43[[#This Row],[Column10]:[Column18]],1)</f>
        <v>3</v>
      </c>
      <c r="C20" s="99">
        <f>COUNTIF(Table_43[[#This Row],[Column10]:[Column18]],0)</f>
        <v>6</v>
      </c>
      <c r="D20" s="100">
        <f>COUNTIF(Table_43[[#This Row],[Column10]:[Column18]],-1)</f>
        <v>0</v>
      </c>
      <c r="E20" s="50">
        <f>COUNTIF(Table_43[[#This Row],[Column19]:[Column26]],1)</f>
        <v>2</v>
      </c>
      <c r="F20" s="51">
        <f>COUNTIF(Table_43[[#This Row],[Column19]:[Column26]],0)</f>
        <v>5</v>
      </c>
      <c r="G20" s="52">
        <f>COUNTIF(Table_43[[#This Row],[Column19]:[Column26]],-1)</f>
        <v>1</v>
      </c>
      <c r="H20" s="50">
        <f>COUNTIF(Table_43[[#This Row],[Column27]:[Column35]],1)</f>
        <v>4</v>
      </c>
      <c r="I20" s="51">
        <f>COUNTIF(Table_43[[#This Row],[Column27]:[Column35]],0)</f>
        <v>3</v>
      </c>
      <c r="J20" s="52">
        <f>COUNTIF(Table_43[[#This Row],[Column27]:[Column35]],-1)</f>
        <v>2</v>
      </c>
      <c r="K20" s="50">
        <f>COUNTIF(Table_43[[#This Row],[Column36]:[Column43]],1)</f>
        <v>2</v>
      </c>
      <c r="L20" s="51">
        <f>COUNTIF(Table_43[[#This Row],[Column36]:[Column43]],0)</f>
        <v>4</v>
      </c>
      <c r="M20" s="52">
        <f>COUNTIF(Table_43[[#This Row],[Column36]:[Column43]],-1)</f>
        <v>1</v>
      </c>
      <c r="N20" s="88">
        <v>0</v>
      </c>
      <c r="O20" s="88">
        <v>1</v>
      </c>
      <c r="P20" s="88">
        <v>1</v>
      </c>
      <c r="Q20" s="88">
        <v>0</v>
      </c>
      <c r="R20" s="88">
        <v>0</v>
      </c>
      <c r="S20" s="88">
        <v>0</v>
      </c>
      <c r="T20" s="88">
        <v>1</v>
      </c>
      <c r="U20" s="88">
        <v>0</v>
      </c>
      <c r="V20" s="88">
        <v>0</v>
      </c>
      <c r="W20" s="88">
        <v>0</v>
      </c>
      <c r="X20" s="88">
        <v>0</v>
      </c>
      <c r="Y20" s="88">
        <v>0</v>
      </c>
      <c r="Z20" s="88">
        <v>0</v>
      </c>
      <c r="AA20" s="88">
        <v>0</v>
      </c>
      <c r="AB20" s="88">
        <v>1</v>
      </c>
      <c r="AC20" s="88">
        <v>-1</v>
      </c>
      <c r="AD20" s="88">
        <v>1</v>
      </c>
      <c r="AE20" s="88">
        <v>1</v>
      </c>
      <c r="AF20" s="88">
        <v>1</v>
      </c>
      <c r="AG20" s="88">
        <v>0</v>
      </c>
      <c r="AH20" s="88">
        <v>1</v>
      </c>
      <c r="AI20" s="88">
        <v>0</v>
      </c>
      <c r="AJ20" s="88">
        <v>0</v>
      </c>
      <c r="AK20" s="88">
        <v>-1</v>
      </c>
      <c r="AL20" s="88">
        <v>-1</v>
      </c>
      <c r="AM20" s="88">
        <v>1</v>
      </c>
      <c r="AN20" s="88">
        <v>-1</v>
      </c>
      <c r="AO20" s="88">
        <v>1</v>
      </c>
      <c r="AP20" s="88">
        <v>1</v>
      </c>
      <c r="AQ20" s="88">
        <v>0</v>
      </c>
      <c r="AR20" s="88">
        <v>0</v>
      </c>
      <c r="AS20" s="88">
        <v>0</v>
      </c>
      <c r="AT20" s="88">
        <v>0</v>
      </c>
      <c r="AU20" s="88">
        <v>1</v>
      </c>
    </row>
    <row r="21" spans="1:47" ht="15" customHeight="1" thickBot="1" x14ac:dyDescent="0.3">
      <c r="A21" s="6" t="s">
        <v>149</v>
      </c>
      <c r="B21" s="50">
        <f>COUNTIF(N22:V22,"&gt;1")</f>
        <v>9</v>
      </c>
      <c r="C21" s="67">
        <f>COUNTIF(Table_43[[#This Row],[Column10]:[Column25]],0)</f>
        <v>0</v>
      </c>
      <c r="D21" s="68">
        <f>COUNTIF(Table_43[[#This Row],[Column10]:[Column25]],-1)</f>
        <v>0</v>
      </c>
      <c r="E21" s="69">
        <f>COUNTIF(W22:AD22,"&gt;1")</f>
        <v>8</v>
      </c>
      <c r="F21" s="67">
        <f>COUNTIF(Table_43[[#This Row],[Column10]:[Column25]],0)</f>
        <v>0</v>
      </c>
      <c r="G21" s="68">
        <f>COUNTIF(Table_43[[#This Row],[Column10]:[Column25]],-1)</f>
        <v>0</v>
      </c>
      <c r="H21" s="69">
        <f>COUNTIF(AE22:AM22,"&gt;1")</f>
        <v>9</v>
      </c>
      <c r="I21" s="67">
        <f>COUNTIF(Table_43[[#This Row],[Column26]:[Column35]],0)</f>
        <v>0</v>
      </c>
      <c r="J21" s="68">
        <f>COUNTIF(Table_43[[#This Row],[Column26]:[Column35]],-1)</f>
        <v>0</v>
      </c>
      <c r="K21" s="69">
        <f>COUNTIF(AN22:AT22,"&gt;1")</f>
        <v>7</v>
      </c>
      <c r="L21" s="67">
        <f>COUNTIF(Table_43[[#This Row],[Column36]:[Column44]],0)</f>
        <v>0</v>
      </c>
      <c r="M21" s="68">
        <f>COUNTIF(Table_43[[#This Row],[Column36]:[Column44]],-1)</f>
        <v>0</v>
      </c>
    </row>
    <row r="22" spans="1:47" s="55" customFormat="1" ht="15.75" customHeight="1" x14ac:dyDescent="0.25">
      <c r="A22" s="53" t="s">
        <v>108</v>
      </c>
      <c r="B22" s="101">
        <f>AVERAGE(N22:V22)</f>
        <v>12.333333333333334</v>
      </c>
      <c r="C22" s="59">
        <f>(SUM(C4:C20))/17</f>
        <v>1.7647058823529411</v>
      </c>
      <c r="D22" s="59">
        <f>(SUM(D6:D20))/17</f>
        <v>0.70588235294117652</v>
      </c>
      <c r="E22" s="101">
        <f>AVERAGE(W22:AD22)</f>
        <v>12.5</v>
      </c>
      <c r="F22" s="59">
        <f>(SUM(F4:F20))/17</f>
        <v>1.7058823529411764</v>
      </c>
      <c r="G22" s="59">
        <f>(SUM(G4:G20))/17</f>
        <v>0.29411764705882354</v>
      </c>
      <c r="H22" s="101">
        <f>AVERAGE(AE22:AM22)</f>
        <v>9.7777777777777786</v>
      </c>
      <c r="I22" s="59">
        <f>(SUM(I4:I20))/17</f>
        <v>3</v>
      </c>
      <c r="J22" s="59">
        <f>(SUM(J4:J20))/17</f>
        <v>0.82352941176470584</v>
      </c>
      <c r="K22" s="101">
        <f>AVERAGE(AN22:AT22)</f>
        <v>9.8571428571428577</v>
      </c>
      <c r="L22" s="59">
        <f>(SUM(L4:L20))/17</f>
        <v>2</v>
      </c>
      <c r="M22" s="59">
        <f>(SUM(M4:M20))/17</f>
        <v>0.94117647058823528</v>
      </c>
      <c r="N22" s="60">
        <f>SUMIF(N4:N20,"&gt;0")</f>
        <v>10</v>
      </c>
      <c r="O22" s="60">
        <f t="shared" ref="O22:AU22" si="0">SUMIF(O4:O20,"&gt;0")</f>
        <v>11</v>
      </c>
      <c r="P22" s="60">
        <f t="shared" si="0"/>
        <v>12</v>
      </c>
      <c r="Q22" s="60">
        <f t="shared" si="0"/>
        <v>16</v>
      </c>
      <c r="R22" s="60">
        <f t="shared" si="0"/>
        <v>14</v>
      </c>
      <c r="S22" s="60">
        <f t="shared" si="0"/>
        <v>14</v>
      </c>
      <c r="T22" s="60">
        <f t="shared" si="0"/>
        <v>14</v>
      </c>
      <c r="U22" s="60">
        <f t="shared" si="0"/>
        <v>5</v>
      </c>
      <c r="V22" s="60">
        <f t="shared" si="0"/>
        <v>15</v>
      </c>
      <c r="W22" s="60">
        <f t="shared" si="0"/>
        <v>11</v>
      </c>
      <c r="X22" s="60">
        <f t="shared" si="0"/>
        <v>14</v>
      </c>
      <c r="Y22" s="60">
        <f t="shared" si="0"/>
        <v>14</v>
      </c>
      <c r="Z22" s="60">
        <f t="shared" si="0"/>
        <v>13</v>
      </c>
      <c r="AA22" s="60">
        <f t="shared" si="0"/>
        <v>9</v>
      </c>
      <c r="AB22" s="60">
        <f t="shared" si="0"/>
        <v>15</v>
      </c>
      <c r="AC22" s="60">
        <f t="shared" si="0"/>
        <v>11</v>
      </c>
      <c r="AD22" s="60">
        <f t="shared" si="0"/>
        <v>13</v>
      </c>
      <c r="AE22" s="60">
        <f t="shared" si="0"/>
        <v>7</v>
      </c>
      <c r="AF22" s="60">
        <f t="shared" si="0"/>
        <v>9</v>
      </c>
      <c r="AG22" s="60">
        <f t="shared" si="0"/>
        <v>6</v>
      </c>
      <c r="AH22" s="60">
        <f t="shared" si="0"/>
        <v>14</v>
      </c>
      <c r="AI22" s="60">
        <f t="shared" si="0"/>
        <v>13</v>
      </c>
      <c r="AJ22" s="60">
        <f t="shared" si="0"/>
        <v>15</v>
      </c>
      <c r="AK22" s="60">
        <f t="shared" si="0"/>
        <v>7</v>
      </c>
      <c r="AL22" s="60">
        <f t="shared" si="0"/>
        <v>11</v>
      </c>
      <c r="AM22" s="60">
        <f t="shared" si="0"/>
        <v>6</v>
      </c>
      <c r="AN22" s="60">
        <f t="shared" si="0"/>
        <v>14</v>
      </c>
      <c r="AO22" s="60">
        <f t="shared" si="0"/>
        <v>13</v>
      </c>
      <c r="AP22" s="60">
        <f t="shared" si="0"/>
        <v>10</v>
      </c>
      <c r="AQ22" s="60">
        <f t="shared" si="0"/>
        <v>7</v>
      </c>
      <c r="AR22" s="60">
        <f t="shared" si="0"/>
        <v>9</v>
      </c>
      <c r="AS22" s="60">
        <f t="shared" si="0"/>
        <v>5</v>
      </c>
      <c r="AT22" s="60">
        <f t="shared" si="0"/>
        <v>11</v>
      </c>
      <c r="AU22" s="60">
        <f t="shared" si="0"/>
        <v>16</v>
      </c>
    </row>
    <row r="23" spans="1:47" s="55" customFormat="1" ht="15.75" customHeight="1" x14ac:dyDescent="0.25">
      <c r="A23" s="53" t="s">
        <v>105</v>
      </c>
      <c r="B23" s="101">
        <f t="shared" ref="B23:B25" si="1">AVERAGE(N23:V23)</f>
        <v>12</v>
      </c>
      <c r="C23" s="40"/>
      <c r="D23" s="40"/>
      <c r="E23" s="111" t="str">
        <f>IF(ISERROR(AVERAGE(W23:AD23)),"0",AVERAGE(W23:AD23))</f>
        <v>0</v>
      </c>
      <c r="F23" s="40"/>
      <c r="G23" s="40"/>
      <c r="H23" s="101">
        <f t="shared" ref="H23:H25" si="2">AVERAGE(AE23:AM23)</f>
        <v>7.5</v>
      </c>
      <c r="I23" s="40"/>
      <c r="J23" s="40"/>
      <c r="K23" s="101">
        <f t="shared" ref="K23:K25" si="3">AVERAGE(AN23:AT23)</f>
        <v>7</v>
      </c>
      <c r="L23" s="40"/>
      <c r="M23" s="40"/>
      <c r="N23" s="61"/>
      <c r="P23" s="61">
        <f>P22</f>
        <v>12</v>
      </c>
      <c r="Q23" s="61"/>
      <c r="T23" s="61"/>
      <c r="X23" s="61"/>
      <c r="AF23" s="61">
        <f>AF22</f>
        <v>9</v>
      </c>
      <c r="AG23" s="61">
        <f>AG22</f>
        <v>6</v>
      </c>
      <c r="AQ23" s="61">
        <f>AQ22</f>
        <v>7</v>
      </c>
      <c r="AT23" s="61"/>
    </row>
    <row r="24" spans="1:47" s="55" customFormat="1" ht="15.75" customHeight="1" x14ac:dyDescent="0.25">
      <c r="A24" s="53" t="s">
        <v>106</v>
      </c>
      <c r="B24" s="101">
        <f t="shared" si="1"/>
        <v>13.25</v>
      </c>
      <c r="C24" s="54"/>
      <c r="D24" s="54"/>
      <c r="E24" s="111">
        <f t="shared" ref="E24:E25" si="4">IF(ISERROR(AVERAGE(W24:AD24)),"0",AVERAGE(W24:AD24))</f>
        <v>13.75</v>
      </c>
      <c r="F24" s="54"/>
      <c r="G24" s="54"/>
      <c r="H24" s="101">
        <f t="shared" si="2"/>
        <v>12.25</v>
      </c>
      <c r="I24" s="54"/>
      <c r="J24" s="54"/>
      <c r="K24" s="101">
        <f t="shared" si="3"/>
        <v>11</v>
      </c>
      <c r="L24" s="54"/>
      <c r="M24" s="54"/>
      <c r="N24" s="60">
        <f>N22</f>
        <v>10</v>
      </c>
      <c r="O24" s="60"/>
      <c r="P24" s="53"/>
      <c r="Q24" s="53"/>
      <c r="R24" s="60">
        <f>R22</f>
        <v>14</v>
      </c>
      <c r="S24" s="60"/>
      <c r="T24" s="60">
        <f>T22</f>
        <v>14</v>
      </c>
      <c r="U24" s="60"/>
      <c r="V24" s="60">
        <f>V22</f>
        <v>15</v>
      </c>
      <c r="W24" s="60"/>
      <c r="X24" s="60">
        <f>X22</f>
        <v>14</v>
      </c>
      <c r="Y24" s="60"/>
      <c r="Z24" s="60">
        <f>Z22</f>
        <v>13</v>
      </c>
      <c r="AA24" s="60"/>
      <c r="AB24" s="60">
        <f>AB22</f>
        <v>15</v>
      </c>
      <c r="AC24" s="60"/>
      <c r="AD24" s="60">
        <f>AD22</f>
        <v>13</v>
      </c>
      <c r="AE24" s="60"/>
      <c r="AF24" s="60">
        <f>AF22</f>
        <v>9</v>
      </c>
      <c r="AG24" s="60"/>
      <c r="AH24" s="60">
        <f>AH22</f>
        <v>14</v>
      </c>
      <c r="AI24" s="60"/>
      <c r="AJ24" s="60">
        <f>AJ22</f>
        <v>15</v>
      </c>
      <c r="AK24" s="60"/>
      <c r="AL24" s="60">
        <f>AL22</f>
        <v>11</v>
      </c>
      <c r="AM24" s="60"/>
      <c r="AN24" s="60">
        <f>AN22</f>
        <v>14</v>
      </c>
      <c r="AO24" s="60"/>
      <c r="AP24" s="60">
        <f>AP22</f>
        <v>10</v>
      </c>
      <c r="AQ24" s="53"/>
      <c r="AR24" s="60">
        <f>AR22</f>
        <v>9</v>
      </c>
      <c r="AS24" s="60"/>
      <c r="AT24" s="53"/>
      <c r="AU24" s="60">
        <f>AU22</f>
        <v>16</v>
      </c>
    </row>
    <row r="25" spans="1:47" s="55" customFormat="1" ht="15.75" customHeight="1" x14ac:dyDescent="0.25">
      <c r="A25" s="53" t="s">
        <v>107</v>
      </c>
      <c r="B25" s="101">
        <f t="shared" si="1"/>
        <v>11.5</v>
      </c>
      <c r="C25" s="54"/>
      <c r="D25" s="54"/>
      <c r="E25" s="111">
        <f t="shared" si="4"/>
        <v>11.25</v>
      </c>
      <c r="F25" s="54"/>
      <c r="G25" s="54"/>
      <c r="H25" s="101">
        <f t="shared" si="2"/>
        <v>7.8</v>
      </c>
      <c r="I25" s="54"/>
      <c r="J25" s="54"/>
      <c r="K25" s="101">
        <f t="shared" si="3"/>
        <v>9.6666666666666661</v>
      </c>
      <c r="L25" s="54"/>
      <c r="M25" s="54"/>
      <c r="O25" s="61">
        <f>O22</f>
        <v>11</v>
      </c>
      <c r="P25" s="61"/>
      <c r="Q25" s="61">
        <f>Q22</f>
        <v>16</v>
      </c>
      <c r="S25" s="61">
        <f>S22</f>
        <v>14</v>
      </c>
      <c r="U25" s="61">
        <f>U22</f>
        <v>5</v>
      </c>
      <c r="W25" s="61">
        <f>W22</f>
        <v>11</v>
      </c>
      <c r="Y25" s="61">
        <f>Y22</f>
        <v>14</v>
      </c>
      <c r="AA25" s="61">
        <f>AA22</f>
        <v>9</v>
      </c>
      <c r="AC25" s="61">
        <f>AC22</f>
        <v>11</v>
      </c>
      <c r="AE25" s="61">
        <f>AE22</f>
        <v>7</v>
      </c>
      <c r="AG25" s="61">
        <f>AG22</f>
        <v>6</v>
      </c>
      <c r="AI25" s="61">
        <f>AI22</f>
        <v>13</v>
      </c>
      <c r="AK25" s="61">
        <f>AK22</f>
        <v>7</v>
      </c>
      <c r="AM25" s="61">
        <f>AM22</f>
        <v>6</v>
      </c>
      <c r="AO25" s="61">
        <f>AO22</f>
        <v>13</v>
      </c>
      <c r="AQ25" s="61"/>
      <c r="AS25" s="61">
        <f>AS22</f>
        <v>5</v>
      </c>
      <c r="AT25" s="61">
        <f>AT22</f>
        <v>11</v>
      </c>
    </row>
    <row r="26" spans="1:47" s="55" customFormat="1" ht="15.75" customHeight="1" x14ac:dyDescent="0.25">
      <c r="A26" s="53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</row>
    <row r="27" spans="1:47" s="55" customFormat="1" ht="15.75" customHeight="1" x14ac:dyDescent="0.25">
      <c r="A27" s="53" t="s">
        <v>109</v>
      </c>
      <c r="B27" s="101">
        <f>AVERAGE(N27:V27)</f>
        <v>4.666666666666667</v>
      </c>
      <c r="C27" s="59"/>
      <c r="D27" s="59"/>
      <c r="E27" s="101">
        <f>AVERAGE(W27:AD27)</f>
        <v>4.25</v>
      </c>
      <c r="F27" s="59"/>
      <c r="G27" s="59"/>
      <c r="H27" s="101">
        <f>AVERAGE(AE27:AM27)</f>
        <v>7.2222222222222223</v>
      </c>
      <c r="I27" s="59"/>
      <c r="J27" s="59"/>
      <c r="K27" s="101">
        <f>AVERAGE(AN27:AT27)</f>
        <v>7.1428571428571432</v>
      </c>
      <c r="L27" s="59"/>
      <c r="M27" s="59"/>
      <c r="N27" s="60">
        <f>COUNTIF(N4:N20,"&lt;1")</f>
        <v>7</v>
      </c>
      <c r="O27" s="60">
        <f t="shared" ref="O27:AU27" si="5">COUNTIF(O4:O20,"&lt;1")</f>
        <v>6</v>
      </c>
      <c r="P27" s="60">
        <f t="shared" si="5"/>
        <v>5</v>
      </c>
      <c r="Q27" s="60">
        <f t="shared" si="5"/>
        <v>1</v>
      </c>
      <c r="R27" s="60">
        <f t="shared" si="5"/>
        <v>3</v>
      </c>
      <c r="S27" s="60">
        <f t="shared" si="5"/>
        <v>3</v>
      </c>
      <c r="T27" s="60">
        <f t="shared" si="5"/>
        <v>3</v>
      </c>
      <c r="U27" s="60">
        <f t="shared" si="5"/>
        <v>12</v>
      </c>
      <c r="V27" s="60">
        <f t="shared" si="5"/>
        <v>2</v>
      </c>
      <c r="W27" s="60">
        <f t="shared" si="5"/>
        <v>6</v>
      </c>
      <c r="X27" s="60">
        <f t="shared" si="5"/>
        <v>3</v>
      </c>
      <c r="Y27" s="60">
        <f t="shared" si="5"/>
        <v>3</v>
      </c>
      <c r="Z27" s="60">
        <f t="shared" si="5"/>
        <v>3</v>
      </c>
      <c r="AA27" s="60">
        <f t="shared" si="5"/>
        <v>7</v>
      </c>
      <c r="AB27" s="60">
        <f t="shared" si="5"/>
        <v>2</v>
      </c>
      <c r="AC27" s="60">
        <f t="shared" si="5"/>
        <v>6</v>
      </c>
      <c r="AD27" s="60">
        <f t="shared" si="5"/>
        <v>4</v>
      </c>
      <c r="AE27" s="60">
        <f t="shared" si="5"/>
        <v>10</v>
      </c>
      <c r="AF27" s="60">
        <f t="shared" si="5"/>
        <v>8</v>
      </c>
      <c r="AG27" s="60">
        <f t="shared" si="5"/>
        <v>11</v>
      </c>
      <c r="AH27" s="60">
        <f t="shared" si="5"/>
        <v>3</v>
      </c>
      <c r="AI27" s="60">
        <f t="shared" si="5"/>
        <v>4</v>
      </c>
      <c r="AJ27" s="60">
        <f t="shared" si="5"/>
        <v>2</v>
      </c>
      <c r="AK27" s="60">
        <f t="shared" si="5"/>
        <v>10</v>
      </c>
      <c r="AL27" s="60">
        <f t="shared" si="5"/>
        <v>6</v>
      </c>
      <c r="AM27" s="60">
        <f t="shared" si="5"/>
        <v>11</v>
      </c>
      <c r="AN27" s="60">
        <f t="shared" si="5"/>
        <v>3</v>
      </c>
      <c r="AO27" s="60">
        <f t="shared" si="5"/>
        <v>4</v>
      </c>
      <c r="AP27" s="60">
        <f t="shared" si="5"/>
        <v>7</v>
      </c>
      <c r="AQ27" s="60">
        <f t="shared" si="5"/>
        <v>10</v>
      </c>
      <c r="AR27" s="60">
        <f t="shared" si="5"/>
        <v>8</v>
      </c>
      <c r="AS27" s="60">
        <f t="shared" si="5"/>
        <v>12</v>
      </c>
      <c r="AT27" s="60">
        <f t="shared" si="5"/>
        <v>6</v>
      </c>
      <c r="AU27" s="60">
        <f t="shared" si="5"/>
        <v>1</v>
      </c>
    </row>
    <row r="28" spans="1:47" s="55" customFormat="1" ht="15.75" customHeight="1" x14ac:dyDescent="0.25">
      <c r="A28" s="53" t="s">
        <v>110</v>
      </c>
      <c r="B28" s="101">
        <f t="shared" ref="B28:B30" si="6">AVERAGE(N28:V28)</f>
        <v>5</v>
      </c>
      <c r="C28" s="40"/>
      <c r="D28" s="40"/>
      <c r="E28" s="111" t="str">
        <f>IF(ISERROR(AVERAGE(W28:AD28)),"0",AVERAGE(W28:AD28))</f>
        <v>0</v>
      </c>
      <c r="F28" s="40"/>
      <c r="G28" s="40"/>
      <c r="H28" s="101">
        <f t="shared" ref="H28:H30" si="7">AVERAGE(AE28:AM28)</f>
        <v>9.5</v>
      </c>
      <c r="I28" s="40"/>
      <c r="J28" s="40"/>
      <c r="K28" s="101">
        <f>AVERAGE(AN28:AT28)</f>
        <v>10</v>
      </c>
      <c r="L28" s="40"/>
      <c r="M28" s="40"/>
      <c r="N28" s="61"/>
      <c r="P28" s="61">
        <f>P27</f>
        <v>5</v>
      </c>
      <c r="Q28" s="61"/>
      <c r="T28" s="61"/>
      <c r="X28" s="61"/>
      <c r="AF28" s="61">
        <f>AF27</f>
        <v>8</v>
      </c>
      <c r="AG28" s="61">
        <f>AG27</f>
        <v>11</v>
      </c>
      <c r="AQ28" s="61">
        <f>AQ27</f>
        <v>10</v>
      </c>
      <c r="AT28" s="61"/>
    </row>
    <row r="29" spans="1:47" s="55" customFormat="1" ht="15.75" customHeight="1" x14ac:dyDescent="0.25">
      <c r="A29" s="53" t="s">
        <v>111</v>
      </c>
      <c r="B29" s="101">
        <f t="shared" si="6"/>
        <v>3.75</v>
      </c>
      <c r="C29" s="54"/>
      <c r="D29" s="54"/>
      <c r="E29" s="111">
        <f t="shared" ref="E29:E30" si="8">IF(ISERROR(AVERAGE(W29:AD29)),"0",AVERAGE(W29:AD29))</f>
        <v>3</v>
      </c>
      <c r="F29" s="54"/>
      <c r="G29" s="54"/>
      <c r="H29" s="101">
        <f t="shared" si="7"/>
        <v>4.75</v>
      </c>
      <c r="I29" s="54"/>
      <c r="J29" s="54"/>
      <c r="K29" s="101">
        <f>AVERAGE(AN29:AT29)</f>
        <v>6</v>
      </c>
      <c r="L29" s="54"/>
      <c r="M29" s="54"/>
      <c r="N29" s="60">
        <f>N27</f>
        <v>7</v>
      </c>
      <c r="O29" s="60"/>
      <c r="P29" s="53"/>
      <c r="Q29" s="53"/>
      <c r="R29" s="60">
        <f>R27</f>
        <v>3</v>
      </c>
      <c r="S29" s="60"/>
      <c r="T29" s="60">
        <f>T27</f>
        <v>3</v>
      </c>
      <c r="U29" s="60"/>
      <c r="V29" s="60">
        <f>V27</f>
        <v>2</v>
      </c>
      <c r="W29" s="60"/>
      <c r="X29" s="60">
        <f>X27</f>
        <v>3</v>
      </c>
      <c r="Y29" s="60"/>
      <c r="Z29" s="60">
        <f>Z27</f>
        <v>3</v>
      </c>
      <c r="AA29" s="60"/>
      <c r="AB29" s="60">
        <f>AB27</f>
        <v>2</v>
      </c>
      <c r="AC29" s="60"/>
      <c r="AD29" s="60">
        <f>AD27</f>
        <v>4</v>
      </c>
      <c r="AE29" s="60"/>
      <c r="AF29" s="60">
        <f>AF27</f>
        <v>8</v>
      </c>
      <c r="AG29" s="60"/>
      <c r="AH29" s="60">
        <f>AH27</f>
        <v>3</v>
      </c>
      <c r="AI29" s="60"/>
      <c r="AJ29" s="60">
        <f>AJ27</f>
        <v>2</v>
      </c>
      <c r="AK29" s="60"/>
      <c r="AL29" s="60">
        <f>AL27</f>
        <v>6</v>
      </c>
      <c r="AM29" s="60"/>
      <c r="AN29" s="60">
        <f>AN27</f>
        <v>3</v>
      </c>
      <c r="AO29" s="60"/>
      <c r="AP29" s="60">
        <f>AP27</f>
        <v>7</v>
      </c>
      <c r="AQ29" s="53"/>
      <c r="AR29" s="60">
        <f>AR27</f>
        <v>8</v>
      </c>
      <c r="AS29" s="60"/>
      <c r="AT29" s="53"/>
      <c r="AU29" s="60">
        <f>AU27</f>
        <v>1</v>
      </c>
    </row>
    <row r="30" spans="1:47" s="55" customFormat="1" ht="15.75" customHeight="1" x14ac:dyDescent="0.25">
      <c r="A30" s="53" t="s">
        <v>112</v>
      </c>
      <c r="B30" s="101">
        <f t="shared" si="6"/>
        <v>5.5</v>
      </c>
      <c r="C30" s="54"/>
      <c r="D30" s="54"/>
      <c r="E30" s="111">
        <f t="shared" si="8"/>
        <v>5.5</v>
      </c>
      <c r="F30" s="54"/>
      <c r="G30" s="54"/>
      <c r="H30" s="101">
        <f t="shared" si="7"/>
        <v>9.1999999999999993</v>
      </c>
      <c r="I30" s="54"/>
      <c r="J30" s="54"/>
      <c r="K30" s="101">
        <f>AVERAGE(AN30:AT30)</f>
        <v>7.333333333333333</v>
      </c>
      <c r="L30" s="54"/>
      <c r="M30" s="54"/>
      <c r="O30" s="61">
        <f>O27</f>
        <v>6</v>
      </c>
      <c r="P30" s="61"/>
      <c r="Q30" s="61">
        <f>Q27</f>
        <v>1</v>
      </c>
      <c r="S30" s="61">
        <f>S27</f>
        <v>3</v>
      </c>
      <c r="U30" s="61">
        <f>U27</f>
        <v>12</v>
      </c>
      <c r="W30" s="61">
        <f>W27</f>
        <v>6</v>
      </c>
      <c r="Y30" s="61">
        <f>Y27</f>
        <v>3</v>
      </c>
      <c r="AA30" s="61">
        <f>AA27</f>
        <v>7</v>
      </c>
      <c r="AC30" s="61">
        <f>AC27</f>
        <v>6</v>
      </c>
      <c r="AE30" s="61">
        <f>AE27</f>
        <v>10</v>
      </c>
      <c r="AG30" s="61">
        <f>AG27</f>
        <v>11</v>
      </c>
      <c r="AI30" s="61">
        <f>AI27</f>
        <v>4</v>
      </c>
      <c r="AK30" s="61">
        <f>AK27</f>
        <v>10</v>
      </c>
      <c r="AM30" s="61">
        <f>AM27</f>
        <v>11</v>
      </c>
      <c r="AO30" s="61">
        <f>AO27</f>
        <v>4</v>
      </c>
      <c r="AQ30" s="61"/>
      <c r="AS30" s="61">
        <f>AS27</f>
        <v>12</v>
      </c>
      <c r="AT30" s="61">
        <f>AT27</f>
        <v>6</v>
      </c>
    </row>
    <row r="31" spans="1:47" s="55" customFormat="1" ht="15.75" customHeight="1" x14ac:dyDescent="0.25">
      <c r="A31" s="56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</row>
    <row r="32" spans="1:47" s="55" customFormat="1" ht="15.75" customHeight="1" x14ac:dyDescent="0.25">
      <c r="A32" s="53" t="s">
        <v>116</v>
      </c>
      <c r="B32" s="59">
        <f>COUNTIF(N32:V32,"&gt;0")</f>
        <v>9</v>
      </c>
      <c r="C32" s="59"/>
      <c r="D32" s="59"/>
      <c r="E32" s="59">
        <f>COUNTIF(W32:AD32,"&gt;0")</f>
        <v>8</v>
      </c>
      <c r="F32" s="59"/>
      <c r="G32" s="59"/>
      <c r="H32" s="59">
        <f>COUNTIF(AE32:AM32,"&gt;0")</f>
        <v>9</v>
      </c>
      <c r="I32" s="59"/>
      <c r="J32" s="59"/>
      <c r="K32" s="59">
        <f>COUNTIF(AN32:AT32,"&gt;0")</f>
        <v>7</v>
      </c>
      <c r="L32" s="59"/>
      <c r="M32" s="59"/>
      <c r="N32" s="60">
        <f>SUMIF(N4:N20,"&gt;0")</f>
        <v>10</v>
      </c>
      <c r="O32" s="60">
        <f t="shared" ref="O32:AU32" si="9">SUMIF(O4:O20,"&gt;0")</f>
        <v>11</v>
      </c>
      <c r="P32" s="60">
        <f t="shared" si="9"/>
        <v>12</v>
      </c>
      <c r="Q32" s="60">
        <f t="shared" si="9"/>
        <v>16</v>
      </c>
      <c r="R32" s="60">
        <f t="shared" si="9"/>
        <v>14</v>
      </c>
      <c r="S32" s="60">
        <f t="shared" si="9"/>
        <v>14</v>
      </c>
      <c r="T32" s="60">
        <f t="shared" si="9"/>
        <v>14</v>
      </c>
      <c r="U32" s="60">
        <f t="shared" si="9"/>
        <v>5</v>
      </c>
      <c r="V32" s="60">
        <f t="shared" si="9"/>
        <v>15</v>
      </c>
      <c r="W32" s="60">
        <f t="shared" si="9"/>
        <v>11</v>
      </c>
      <c r="X32" s="60">
        <f t="shared" si="9"/>
        <v>14</v>
      </c>
      <c r="Y32" s="60">
        <f t="shared" si="9"/>
        <v>14</v>
      </c>
      <c r="Z32" s="60">
        <f t="shared" si="9"/>
        <v>13</v>
      </c>
      <c r="AA32" s="60">
        <f t="shared" si="9"/>
        <v>9</v>
      </c>
      <c r="AB32" s="60">
        <f t="shared" si="9"/>
        <v>15</v>
      </c>
      <c r="AC32" s="60">
        <f t="shared" si="9"/>
        <v>11</v>
      </c>
      <c r="AD32" s="60">
        <f t="shared" si="9"/>
        <v>13</v>
      </c>
      <c r="AE32" s="60">
        <f t="shared" si="9"/>
        <v>7</v>
      </c>
      <c r="AF32" s="60">
        <f t="shared" si="9"/>
        <v>9</v>
      </c>
      <c r="AG32" s="60">
        <f t="shared" si="9"/>
        <v>6</v>
      </c>
      <c r="AH32" s="60">
        <f t="shared" si="9"/>
        <v>14</v>
      </c>
      <c r="AI32" s="60">
        <f t="shared" si="9"/>
        <v>13</v>
      </c>
      <c r="AJ32" s="60">
        <f t="shared" si="9"/>
        <v>15</v>
      </c>
      <c r="AK32" s="60">
        <f t="shared" si="9"/>
        <v>7</v>
      </c>
      <c r="AL32" s="60">
        <f t="shared" si="9"/>
        <v>11</v>
      </c>
      <c r="AM32" s="60">
        <f t="shared" si="9"/>
        <v>6</v>
      </c>
      <c r="AN32" s="60">
        <f t="shared" si="9"/>
        <v>14</v>
      </c>
      <c r="AO32" s="60">
        <f t="shared" si="9"/>
        <v>13</v>
      </c>
      <c r="AP32" s="60">
        <f t="shared" si="9"/>
        <v>10</v>
      </c>
      <c r="AQ32" s="60">
        <f t="shared" si="9"/>
        <v>7</v>
      </c>
      <c r="AR32" s="60">
        <f t="shared" si="9"/>
        <v>9</v>
      </c>
      <c r="AS32" s="60">
        <f t="shared" si="9"/>
        <v>5</v>
      </c>
      <c r="AT32" s="60">
        <f t="shared" si="9"/>
        <v>11</v>
      </c>
      <c r="AU32" s="60">
        <f t="shared" si="9"/>
        <v>16</v>
      </c>
    </row>
    <row r="33" spans="1:48" s="55" customFormat="1" ht="15.75" customHeight="1" x14ac:dyDescent="0.25">
      <c r="A33" s="53" t="s">
        <v>113</v>
      </c>
      <c r="B33" s="59">
        <f t="shared" ref="B33:B35" si="10">COUNTIF(N33:V33,"&gt;0")</f>
        <v>1</v>
      </c>
      <c r="C33" s="40"/>
      <c r="D33" s="40"/>
      <c r="E33" s="59">
        <f t="shared" ref="E33:E35" si="11">COUNTIF(W33:AD33,"&gt;0")</f>
        <v>0</v>
      </c>
      <c r="F33" s="40"/>
      <c r="G33" s="40"/>
      <c r="H33" s="59">
        <f t="shared" ref="H33:H35" si="12">COUNTIF(AE33:AM33,"&gt;0")</f>
        <v>2</v>
      </c>
      <c r="I33" s="40"/>
      <c r="J33" s="40"/>
      <c r="K33" s="59">
        <f>COUNTIF(AN33:AT33,"&gt;0")</f>
        <v>1</v>
      </c>
      <c r="L33" s="40"/>
      <c r="M33" s="40"/>
      <c r="N33" s="61"/>
      <c r="P33" s="61">
        <f>P32</f>
        <v>12</v>
      </c>
      <c r="Q33" s="61"/>
      <c r="T33" s="61"/>
      <c r="X33" s="61"/>
      <c r="AF33" s="61">
        <f>AF32</f>
        <v>9</v>
      </c>
      <c r="AG33" s="61">
        <f>AG32</f>
        <v>6</v>
      </c>
      <c r="AQ33" s="61">
        <f>AQ32</f>
        <v>7</v>
      </c>
      <c r="AT33" s="61"/>
    </row>
    <row r="34" spans="1:48" s="55" customFormat="1" ht="15.75" customHeight="1" x14ac:dyDescent="0.25">
      <c r="A34" s="53" t="s">
        <v>114</v>
      </c>
      <c r="B34" s="59">
        <f t="shared" si="10"/>
        <v>4</v>
      </c>
      <c r="C34" s="54"/>
      <c r="D34" s="54"/>
      <c r="E34" s="59">
        <f t="shared" si="11"/>
        <v>4</v>
      </c>
      <c r="F34" s="54"/>
      <c r="G34" s="54"/>
      <c r="H34" s="59">
        <f t="shared" si="12"/>
        <v>4</v>
      </c>
      <c r="I34" s="54"/>
      <c r="J34" s="54"/>
      <c r="K34" s="59">
        <f>COUNTIF(AN34:AT34,"&gt;0")</f>
        <v>3</v>
      </c>
      <c r="L34" s="54"/>
      <c r="M34" s="54"/>
      <c r="N34" s="60">
        <f>N32</f>
        <v>10</v>
      </c>
      <c r="O34" s="60"/>
      <c r="P34" s="53"/>
      <c r="Q34" s="53"/>
      <c r="R34" s="60">
        <f>R32</f>
        <v>14</v>
      </c>
      <c r="S34" s="60"/>
      <c r="T34" s="60">
        <f>T32</f>
        <v>14</v>
      </c>
      <c r="U34" s="60"/>
      <c r="V34" s="60">
        <f>V32</f>
        <v>15</v>
      </c>
      <c r="W34" s="60"/>
      <c r="X34" s="60">
        <f>X32</f>
        <v>14</v>
      </c>
      <c r="Y34" s="60"/>
      <c r="Z34" s="60">
        <f>Z32</f>
        <v>13</v>
      </c>
      <c r="AA34" s="60"/>
      <c r="AB34" s="60">
        <f>AB32</f>
        <v>15</v>
      </c>
      <c r="AC34" s="60"/>
      <c r="AD34" s="60">
        <f>AD32</f>
        <v>13</v>
      </c>
      <c r="AE34" s="60"/>
      <c r="AF34" s="60">
        <f>AF32</f>
        <v>9</v>
      </c>
      <c r="AG34" s="103"/>
      <c r="AH34" s="103">
        <f>AH32</f>
        <v>14</v>
      </c>
      <c r="AI34" s="103"/>
      <c r="AJ34" s="103">
        <f>AJ32</f>
        <v>15</v>
      </c>
      <c r="AK34" s="60"/>
      <c r="AL34" s="60">
        <f>AL32</f>
        <v>11</v>
      </c>
      <c r="AM34" s="60"/>
      <c r="AN34" s="60">
        <f>AN32</f>
        <v>14</v>
      </c>
      <c r="AO34" s="60"/>
      <c r="AP34" s="60">
        <f>AP32</f>
        <v>10</v>
      </c>
      <c r="AQ34" s="53"/>
      <c r="AR34" s="60">
        <f>AR32</f>
        <v>9</v>
      </c>
      <c r="AS34" s="60"/>
      <c r="AT34" s="53"/>
      <c r="AU34" s="60">
        <f>AU32</f>
        <v>16</v>
      </c>
    </row>
    <row r="35" spans="1:48" s="55" customFormat="1" ht="15.75" customHeight="1" x14ac:dyDescent="0.25">
      <c r="A35" s="53" t="s">
        <v>115</v>
      </c>
      <c r="B35" s="59">
        <f t="shared" si="10"/>
        <v>4</v>
      </c>
      <c r="C35" s="54"/>
      <c r="D35" s="54"/>
      <c r="E35" s="59">
        <f t="shared" si="11"/>
        <v>4</v>
      </c>
      <c r="F35" s="54"/>
      <c r="G35" s="54"/>
      <c r="H35" s="59">
        <f t="shared" si="12"/>
        <v>5</v>
      </c>
      <c r="I35" s="54"/>
      <c r="J35" s="54"/>
      <c r="K35" s="59">
        <f>COUNTIF(AN35:AT35,"&gt;0")</f>
        <v>3</v>
      </c>
      <c r="L35" s="54"/>
      <c r="M35" s="54"/>
      <c r="O35" s="61">
        <f>O32</f>
        <v>11</v>
      </c>
      <c r="P35" s="61"/>
      <c r="Q35" s="61">
        <f>Q32</f>
        <v>16</v>
      </c>
      <c r="S35" s="61">
        <f>S32</f>
        <v>14</v>
      </c>
      <c r="U35" s="61">
        <f>U32</f>
        <v>5</v>
      </c>
      <c r="W35" s="61">
        <f>W32</f>
        <v>11</v>
      </c>
      <c r="Y35" s="61">
        <f>Y32</f>
        <v>14</v>
      </c>
      <c r="AA35" s="61">
        <f>AA32</f>
        <v>9</v>
      </c>
      <c r="AC35" s="61">
        <f>AC32</f>
        <v>11</v>
      </c>
      <c r="AE35" s="61">
        <f>AE32</f>
        <v>7</v>
      </c>
      <c r="AG35" s="104">
        <f>AG32</f>
        <v>6</v>
      </c>
      <c r="AH35" s="105"/>
      <c r="AI35" s="104">
        <f>AI32</f>
        <v>13</v>
      </c>
      <c r="AJ35" s="105"/>
      <c r="AK35" s="61">
        <f>AK32</f>
        <v>7</v>
      </c>
      <c r="AM35" s="61">
        <f>AM32</f>
        <v>6</v>
      </c>
      <c r="AO35" s="61">
        <f>AO32</f>
        <v>13</v>
      </c>
      <c r="AQ35" s="61"/>
      <c r="AS35" s="61">
        <f>AS32</f>
        <v>5</v>
      </c>
      <c r="AT35" s="61">
        <f>AT32</f>
        <v>11</v>
      </c>
    </row>
    <row r="36" spans="1:48" s="55" customFormat="1" ht="15.75" customHeight="1" x14ac:dyDescent="0.25">
      <c r="A36" s="56"/>
      <c r="B36" s="40"/>
      <c r="C36" s="40"/>
      <c r="D36" s="40"/>
      <c r="E36" s="40"/>
      <c r="F36" s="40"/>
      <c r="G36" s="40"/>
      <c r="H36" s="40"/>
      <c r="I36" s="40"/>
      <c r="J36" s="40"/>
      <c r="K36" s="40"/>
      <c r="L36" s="40"/>
      <c r="M36" s="40"/>
      <c r="AG36" s="108"/>
      <c r="AH36" s="109"/>
      <c r="AI36" s="109"/>
      <c r="AJ36" s="106"/>
    </row>
    <row r="37" spans="1:48" s="55" customFormat="1" ht="15.75" customHeight="1" x14ac:dyDescent="0.25"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AG37" s="106"/>
      <c r="AH37" s="106"/>
      <c r="AI37" s="110"/>
      <c r="AJ37" s="105"/>
    </row>
    <row r="38" spans="1:48" ht="15.75" customHeight="1" x14ac:dyDescent="0.25">
      <c r="A38" s="27" t="s">
        <v>54</v>
      </c>
      <c r="N38" s="102">
        <v>1</v>
      </c>
      <c r="O38" s="102">
        <v>0</v>
      </c>
      <c r="P38" s="102">
        <v>1</v>
      </c>
      <c r="Q38" s="102">
        <v>1</v>
      </c>
      <c r="R38" s="102">
        <v>1</v>
      </c>
      <c r="S38" s="102">
        <v>1</v>
      </c>
      <c r="T38" s="102">
        <v>1</v>
      </c>
      <c r="U38" s="102">
        <v>1</v>
      </c>
      <c r="V38" s="102">
        <v>1</v>
      </c>
      <c r="W38" s="102">
        <v>1</v>
      </c>
      <c r="X38" s="102">
        <v>1</v>
      </c>
      <c r="Y38" s="102">
        <v>1</v>
      </c>
      <c r="Z38" s="102">
        <v>1</v>
      </c>
      <c r="AA38" s="102">
        <v>0</v>
      </c>
      <c r="AB38" s="102">
        <v>0</v>
      </c>
      <c r="AC38" s="102">
        <v>1</v>
      </c>
      <c r="AD38" s="102">
        <v>1</v>
      </c>
      <c r="AE38" s="102">
        <v>1</v>
      </c>
      <c r="AF38" s="102">
        <v>0</v>
      </c>
      <c r="AG38" s="107">
        <v>1</v>
      </c>
      <c r="AH38" s="107">
        <v>1</v>
      </c>
      <c r="AI38" s="107">
        <v>1</v>
      </c>
      <c r="AJ38" s="107">
        <v>1</v>
      </c>
      <c r="AK38" s="102">
        <v>1</v>
      </c>
      <c r="AL38" s="102">
        <v>1</v>
      </c>
      <c r="AM38" s="102">
        <v>0</v>
      </c>
      <c r="AN38" s="102">
        <v>1</v>
      </c>
      <c r="AO38" s="102">
        <v>1</v>
      </c>
      <c r="AP38" s="102">
        <v>1</v>
      </c>
      <c r="AQ38" s="102">
        <v>1</v>
      </c>
      <c r="AR38" s="102">
        <v>0</v>
      </c>
      <c r="AS38" s="102">
        <v>1</v>
      </c>
      <c r="AT38" s="102">
        <v>1</v>
      </c>
      <c r="AU38" s="102">
        <v>1</v>
      </c>
      <c r="AV38" s="102"/>
    </row>
    <row r="39" spans="1:48" ht="15.75" customHeight="1" x14ac:dyDescent="0.25">
      <c r="A39" s="27" t="s">
        <v>55</v>
      </c>
      <c r="N39" s="102">
        <v>0</v>
      </c>
      <c r="O39" s="102">
        <v>1</v>
      </c>
      <c r="P39" s="102">
        <v>1</v>
      </c>
      <c r="Q39" s="102">
        <v>1</v>
      </c>
      <c r="R39" s="102">
        <v>1</v>
      </c>
      <c r="S39" s="102">
        <v>1</v>
      </c>
      <c r="T39" s="102">
        <v>1</v>
      </c>
      <c r="U39" s="102">
        <v>1</v>
      </c>
      <c r="V39" s="102">
        <v>1</v>
      </c>
      <c r="W39" s="102">
        <v>1</v>
      </c>
      <c r="X39" s="102">
        <v>1</v>
      </c>
      <c r="Y39" s="102">
        <v>0</v>
      </c>
      <c r="Z39" s="102">
        <v>1</v>
      </c>
      <c r="AA39" s="102">
        <v>0</v>
      </c>
      <c r="AB39" s="102">
        <v>1</v>
      </c>
      <c r="AC39" s="102">
        <v>0</v>
      </c>
      <c r="AD39" s="102">
        <v>1</v>
      </c>
      <c r="AE39" s="102">
        <v>1</v>
      </c>
      <c r="AF39" s="102">
        <v>1</v>
      </c>
      <c r="AG39" s="107">
        <v>1</v>
      </c>
      <c r="AH39" s="107">
        <v>1</v>
      </c>
      <c r="AI39" s="107">
        <v>1</v>
      </c>
      <c r="AJ39" s="107">
        <v>1</v>
      </c>
      <c r="AK39" s="102">
        <v>1</v>
      </c>
      <c r="AL39" s="102">
        <v>1</v>
      </c>
      <c r="AM39" s="102">
        <v>1</v>
      </c>
      <c r="AN39" s="102">
        <v>1</v>
      </c>
      <c r="AO39" s="102">
        <v>1</v>
      </c>
      <c r="AP39" s="102">
        <v>1</v>
      </c>
      <c r="AQ39" s="102">
        <v>1</v>
      </c>
      <c r="AR39" s="102">
        <v>1</v>
      </c>
      <c r="AS39" s="102">
        <v>0</v>
      </c>
      <c r="AT39" s="102">
        <v>1</v>
      </c>
      <c r="AU39" s="102">
        <v>1</v>
      </c>
      <c r="AV39" s="102"/>
    </row>
    <row r="40" spans="1:48" ht="15.75" customHeight="1" x14ac:dyDescent="0.25">
      <c r="A40" s="27"/>
    </row>
    <row r="41" spans="1:48" ht="15.75" customHeight="1" x14ac:dyDescent="0.25">
      <c r="A41" s="28" t="s">
        <v>56</v>
      </c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0"/>
    </row>
    <row r="42" spans="1:48" ht="15.75" customHeight="1" x14ac:dyDescent="0.25">
      <c r="A42" s="28" t="s">
        <v>57</v>
      </c>
      <c r="B42" s="40"/>
      <c r="C42" s="40"/>
      <c r="D42" s="40"/>
      <c r="E42" s="40"/>
      <c r="F42" s="40"/>
      <c r="G42" s="40"/>
      <c r="H42" s="40"/>
      <c r="I42" s="40"/>
      <c r="J42" s="40"/>
      <c r="K42" s="40"/>
      <c r="L42" s="40"/>
      <c r="M42" s="40"/>
    </row>
    <row r="43" spans="1:48" ht="15.75" customHeight="1" x14ac:dyDescent="0.25">
      <c r="A43" s="28" t="s">
        <v>58</v>
      </c>
      <c r="B43" s="40"/>
      <c r="C43" s="40"/>
      <c r="D43" s="40"/>
      <c r="E43" s="40"/>
      <c r="F43" s="40"/>
      <c r="G43" s="40"/>
      <c r="H43" s="40"/>
      <c r="I43" s="40"/>
      <c r="J43" s="40"/>
      <c r="K43" s="40"/>
      <c r="L43" s="40"/>
      <c r="M43" s="40"/>
      <c r="AG43" s="73" t="s">
        <v>59</v>
      </c>
      <c r="AH43" s="74"/>
      <c r="AI43" s="75"/>
      <c r="AJ43" s="27"/>
    </row>
    <row r="44" spans="1:48" ht="15.75" customHeight="1" x14ac:dyDescent="0.25">
      <c r="AG44" s="29" t="s">
        <v>199</v>
      </c>
      <c r="AH44" s="29" t="s">
        <v>93</v>
      </c>
      <c r="AI44" s="30">
        <f>AVERAGE(N22:O22)</f>
        <v>10.5</v>
      </c>
    </row>
    <row r="45" spans="1:48" ht="15.75" customHeight="1" x14ac:dyDescent="0.25">
      <c r="AG45" s="29" t="s">
        <v>168</v>
      </c>
      <c r="AH45" s="29" t="s">
        <v>184</v>
      </c>
      <c r="AI45" s="30">
        <f>AVERAGE(P22:Q22)</f>
        <v>14</v>
      </c>
    </row>
    <row r="46" spans="1:48" ht="15.75" customHeight="1" x14ac:dyDescent="0.25">
      <c r="AG46" s="29" t="s">
        <v>169</v>
      </c>
      <c r="AH46" s="29" t="s">
        <v>185</v>
      </c>
      <c r="AI46" s="30">
        <f>AVERAGE(R22:S22)</f>
        <v>14</v>
      </c>
    </row>
    <row r="47" spans="1:48" ht="15.75" customHeight="1" x14ac:dyDescent="0.25">
      <c r="AG47" s="29" t="s">
        <v>170</v>
      </c>
      <c r="AH47" s="29" t="s">
        <v>186</v>
      </c>
      <c r="AI47" s="30">
        <f>AVERAGE(T22:U22)</f>
        <v>9.5</v>
      </c>
    </row>
    <row r="48" spans="1:48" ht="15.75" customHeight="1" x14ac:dyDescent="0.25">
      <c r="AG48" s="29" t="s">
        <v>171</v>
      </c>
      <c r="AH48" s="29" t="s">
        <v>187</v>
      </c>
      <c r="AI48" s="30">
        <f>AVERAGE(V22:W22)</f>
        <v>13</v>
      </c>
    </row>
    <row r="49" spans="33:35" ht="15.75" customHeight="1" x14ac:dyDescent="0.25">
      <c r="AG49" s="29" t="s">
        <v>172</v>
      </c>
      <c r="AH49" s="29" t="s">
        <v>188</v>
      </c>
      <c r="AI49" s="30">
        <f>AVERAGE(X22:Y22)</f>
        <v>14</v>
      </c>
    </row>
    <row r="50" spans="33:35" ht="15.75" customHeight="1" x14ac:dyDescent="0.25">
      <c r="AG50" s="29" t="s">
        <v>173</v>
      </c>
      <c r="AH50" s="29" t="s">
        <v>189</v>
      </c>
      <c r="AI50" s="30">
        <f>AVERAGE(Z22:AA22)</f>
        <v>11</v>
      </c>
    </row>
    <row r="51" spans="33:35" ht="15.75" customHeight="1" x14ac:dyDescent="0.25">
      <c r="AG51" s="29" t="s">
        <v>174</v>
      </c>
      <c r="AH51" s="29" t="s">
        <v>190</v>
      </c>
      <c r="AI51" s="30">
        <f>AVERAGE(AB22:AC22)</f>
        <v>13</v>
      </c>
    </row>
    <row r="52" spans="33:35" ht="15.75" customHeight="1" x14ac:dyDescent="0.25">
      <c r="AG52" s="29" t="s">
        <v>175</v>
      </c>
      <c r="AH52" s="29" t="s">
        <v>191</v>
      </c>
      <c r="AI52" s="30">
        <f>AVERAGE(AD22:AE22)</f>
        <v>10</v>
      </c>
    </row>
    <row r="53" spans="33:35" ht="15.75" customHeight="1" x14ac:dyDescent="0.25">
      <c r="AG53" s="29" t="s">
        <v>176</v>
      </c>
      <c r="AH53" s="29" t="s">
        <v>192</v>
      </c>
      <c r="AI53" s="30">
        <f>AVERAGE(AF22:AG22)</f>
        <v>7.5</v>
      </c>
    </row>
    <row r="54" spans="33:35" ht="15.75" customHeight="1" x14ac:dyDescent="0.25">
      <c r="AG54" s="29" t="s">
        <v>177</v>
      </c>
      <c r="AH54" s="29" t="s">
        <v>193</v>
      </c>
      <c r="AI54" s="30">
        <f>AVERAGE(AH22:AI22)</f>
        <v>13.5</v>
      </c>
    </row>
    <row r="55" spans="33:35" ht="15.75" customHeight="1" x14ac:dyDescent="0.25">
      <c r="AG55" s="29" t="s">
        <v>178</v>
      </c>
      <c r="AH55" s="29" t="s">
        <v>194</v>
      </c>
      <c r="AI55" s="30">
        <f>AVERAGE(AJ22:AK22)</f>
        <v>11</v>
      </c>
    </row>
    <row r="56" spans="33:35" ht="15.75" customHeight="1" x14ac:dyDescent="0.25">
      <c r="AG56" s="29" t="s">
        <v>179</v>
      </c>
      <c r="AH56" s="29" t="s">
        <v>195</v>
      </c>
      <c r="AI56" s="30">
        <f>AVERAGE(AL22:AM22)</f>
        <v>8.5</v>
      </c>
    </row>
    <row r="57" spans="33:35" ht="15.75" customHeight="1" x14ac:dyDescent="0.25">
      <c r="AG57" s="112" t="s">
        <v>180</v>
      </c>
      <c r="AH57" s="29" t="s">
        <v>196</v>
      </c>
      <c r="AI57" s="30">
        <f>AVERAGE(AN22:AO22)</f>
        <v>13.5</v>
      </c>
    </row>
    <row r="58" spans="33:35" ht="15.75" customHeight="1" x14ac:dyDescent="0.25">
      <c r="AG58" s="112" t="s">
        <v>181</v>
      </c>
      <c r="AH58" s="29" t="s">
        <v>197</v>
      </c>
      <c r="AI58" s="30">
        <f>AVERAGE(AP22:AQ22)</f>
        <v>8.5</v>
      </c>
    </row>
    <row r="59" spans="33:35" ht="15.75" customHeight="1" x14ac:dyDescent="0.25">
      <c r="AG59" s="112" t="s">
        <v>182</v>
      </c>
      <c r="AH59" s="29" t="s">
        <v>198</v>
      </c>
      <c r="AI59" s="30">
        <f>AVERAGE(AR22:AS22)</f>
        <v>7</v>
      </c>
    </row>
    <row r="60" spans="33:35" ht="15.75" customHeight="1" x14ac:dyDescent="0.25">
      <c r="AG60" s="112" t="s">
        <v>183</v>
      </c>
      <c r="AH60" s="29" t="s">
        <v>200</v>
      </c>
      <c r="AI60" s="30">
        <f>AVERAGE(AT22)</f>
        <v>11</v>
      </c>
    </row>
    <row r="61" spans="33:35" ht="15.75" customHeight="1" x14ac:dyDescent="0.25"/>
    <row r="62" spans="33:35" ht="15.75" customHeight="1" x14ac:dyDescent="0.25"/>
    <row r="63" spans="33:35" ht="15.75" customHeight="1" x14ac:dyDescent="0.25"/>
    <row r="64" spans="33:35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</sheetData>
  <mergeCells count="10">
    <mergeCell ref="B2:D2"/>
    <mergeCell ref="B1:D1"/>
    <mergeCell ref="AG43:AI43"/>
    <mergeCell ref="E1:G1"/>
    <mergeCell ref="E2:G2"/>
    <mergeCell ref="H1:J1"/>
    <mergeCell ref="H2:J2"/>
    <mergeCell ref="K1:M1"/>
    <mergeCell ref="K2:M2"/>
    <mergeCell ref="AG36:AI36"/>
  </mergeCells>
  <conditionalFormatting sqref="T4:T7 AA4:AA7 AE4:AG7 N8:AU20 AH4:AU6">
    <cfRule type="cellIs" dxfId="4" priority="3" operator="lessThan">
      <formula>0</formula>
    </cfRule>
  </conditionalFormatting>
  <conditionalFormatting sqref="N4:S6 U4:Z6 AB4:AD6">
    <cfRule type="cellIs" dxfId="3" priority="1" operator="lessThan">
      <formula>0</formula>
    </cfRule>
  </conditionalFormatting>
  <conditionalFormatting sqref="U7 U15">
    <cfRule type="cellIs" dxfId="2" priority="2" operator="lessThan">
      <formula>0</formula>
    </cfRule>
  </conditionalFormatting>
  <pageMargins left="0.7" right="0.7" top="0.75" bottom="0.75" header="0" footer="0"/>
  <pageSetup paperSize="9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F960F-BDE6-4977-8786-FF50A514DF9C}">
  <sheetPr>
    <tabColor rgb="FFFF0000"/>
  </sheetPr>
  <dimension ref="A1:BN1000"/>
  <sheetViews>
    <sheetView workbookViewId="0">
      <selection activeCell="K35" sqref="K35"/>
    </sheetView>
  </sheetViews>
  <sheetFormatPr defaultColWidth="14.42578125" defaultRowHeight="15" customHeight="1" x14ac:dyDescent="0.25"/>
  <cols>
    <col min="1" max="1" width="34.7109375" style="6" customWidth="1"/>
    <col min="2" max="19" width="9.140625" style="6" customWidth="1"/>
    <col min="20" max="20" width="10.85546875" style="6" customWidth="1"/>
    <col min="21" max="21" width="13.28515625" style="6" customWidth="1"/>
    <col min="22" max="22" width="12" style="6" customWidth="1"/>
    <col min="23" max="23" width="12.85546875" style="6" customWidth="1"/>
    <col min="24" max="31" width="9.140625" style="6" customWidth="1"/>
    <col min="32" max="34" width="8.7109375" style="6" customWidth="1"/>
    <col min="35" max="35" width="10.140625" style="6" customWidth="1"/>
    <col min="36" max="66" width="8.7109375" style="6" customWidth="1"/>
    <col min="67" max="16384" width="14.42578125" style="6"/>
  </cols>
  <sheetData>
    <row r="1" spans="1:66" ht="15" customHeight="1" thickBot="1" x14ac:dyDescent="0.3">
      <c r="A1" s="34"/>
      <c r="B1" s="1" t="s">
        <v>25</v>
      </c>
      <c r="C1" s="2" t="s">
        <v>25</v>
      </c>
      <c r="D1" s="2" t="s">
        <v>25</v>
      </c>
      <c r="E1" s="2" t="s">
        <v>25</v>
      </c>
      <c r="F1" s="2" t="s">
        <v>26</v>
      </c>
      <c r="G1" s="2" t="s">
        <v>25</v>
      </c>
      <c r="H1" s="2" t="s">
        <v>25</v>
      </c>
      <c r="I1" s="2" t="s">
        <v>25</v>
      </c>
      <c r="J1" s="2" t="s">
        <v>25</v>
      </c>
      <c r="K1" s="2" t="s">
        <v>27</v>
      </c>
      <c r="L1" s="2" t="s">
        <v>25</v>
      </c>
      <c r="M1" s="2" t="s">
        <v>25</v>
      </c>
      <c r="N1" s="2" t="s">
        <v>28</v>
      </c>
      <c r="O1" s="2" t="s">
        <v>25</v>
      </c>
      <c r="P1" s="2" t="s">
        <v>25</v>
      </c>
      <c r="Q1" s="2" t="s">
        <v>25</v>
      </c>
      <c r="R1" s="2" t="s">
        <v>25</v>
      </c>
      <c r="S1" s="2" t="s">
        <v>25</v>
      </c>
      <c r="T1" s="3" t="s">
        <v>29</v>
      </c>
      <c r="U1" s="4" t="s">
        <v>30</v>
      </c>
      <c r="V1" s="4" t="s">
        <v>30</v>
      </c>
      <c r="W1" s="4" t="s">
        <v>25</v>
      </c>
      <c r="X1" s="4" t="s">
        <v>30</v>
      </c>
      <c r="Y1" s="4" t="s">
        <v>25</v>
      </c>
      <c r="Z1" s="4" t="s">
        <v>30</v>
      </c>
      <c r="AA1" s="4" t="s">
        <v>25</v>
      </c>
      <c r="AB1" s="4" t="s">
        <v>30</v>
      </c>
      <c r="AC1" s="4" t="s">
        <v>25</v>
      </c>
      <c r="AD1" s="4" t="s">
        <v>25</v>
      </c>
      <c r="AE1" s="4" t="s">
        <v>30</v>
      </c>
      <c r="AF1" s="4" t="s">
        <v>25</v>
      </c>
      <c r="AG1" s="4" t="s">
        <v>30</v>
      </c>
      <c r="AH1" s="4" t="s">
        <v>25</v>
      </c>
      <c r="AI1" s="3" t="s">
        <v>29</v>
      </c>
      <c r="AJ1" s="4" t="s">
        <v>30</v>
      </c>
      <c r="AK1" s="4" t="s">
        <v>25</v>
      </c>
      <c r="AL1" s="4" t="s">
        <v>30</v>
      </c>
      <c r="AM1" s="4" t="s">
        <v>25</v>
      </c>
      <c r="AN1" s="4" t="s">
        <v>30</v>
      </c>
      <c r="AO1" s="4" t="s">
        <v>25</v>
      </c>
      <c r="AP1" s="4" t="s">
        <v>30</v>
      </c>
      <c r="AQ1" s="4" t="s">
        <v>25</v>
      </c>
      <c r="AR1" s="4" t="s">
        <v>30</v>
      </c>
      <c r="AS1" s="4" t="s">
        <v>25</v>
      </c>
      <c r="AT1" s="4" t="s">
        <v>25</v>
      </c>
      <c r="AU1" s="4" t="s">
        <v>31</v>
      </c>
      <c r="AV1" s="4" t="s">
        <v>25</v>
      </c>
      <c r="AW1" s="4" t="s">
        <v>31</v>
      </c>
      <c r="AX1" s="4" t="s">
        <v>25</v>
      </c>
      <c r="AY1" s="4" t="s">
        <v>25</v>
      </c>
      <c r="AZ1" s="4" t="s">
        <v>25</v>
      </c>
      <c r="BA1" s="4" t="s">
        <v>25</v>
      </c>
      <c r="BB1" s="4" t="s">
        <v>25</v>
      </c>
      <c r="BC1" s="4" t="s">
        <v>25</v>
      </c>
      <c r="BD1" s="4" t="s">
        <v>25</v>
      </c>
      <c r="BE1" s="4" t="s">
        <v>25</v>
      </c>
      <c r="BF1" s="4" t="s">
        <v>25</v>
      </c>
      <c r="BG1" s="4" t="s">
        <v>25</v>
      </c>
      <c r="BH1" s="4" t="s">
        <v>25</v>
      </c>
      <c r="BI1" s="4" t="s">
        <v>25</v>
      </c>
      <c r="BJ1" s="4" t="s">
        <v>25</v>
      </c>
      <c r="BK1" s="4" t="s">
        <v>25</v>
      </c>
      <c r="BL1" s="4" t="s">
        <v>25</v>
      </c>
      <c r="BM1" s="4" t="s">
        <v>25</v>
      </c>
      <c r="BN1" s="5" t="s">
        <v>31</v>
      </c>
    </row>
    <row r="2" spans="1:66" x14ac:dyDescent="0.25">
      <c r="A2" s="37" t="s">
        <v>96</v>
      </c>
      <c r="B2" s="7">
        <v>43310</v>
      </c>
      <c r="C2" s="8">
        <v>43313</v>
      </c>
      <c r="D2" s="8">
        <v>43315</v>
      </c>
      <c r="E2" s="8">
        <v>43317</v>
      </c>
      <c r="F2" s="8">
        <v>43320</v>
      </c>
      <c r="G2" s="8">
        <v>43322</v>
      </c>
      <c r="H2" s="8">
        <v>43325</v>
      </c>
      <c r="I2" s="8">
        <v>43327</v>
      </c>
      <c r="J2" s="8">
        <v>43329</v>
      </c>
      <c r="K2" s="8">
        <v>43330</v>
      </c>
      <c r="L2" s="8">
        <v>43332</v>
      </c>
      <c r="M2" s="8">
        <v>43334</v>
      </c>
      <c r="N2" s="8">
        <v>43336</v>
      </c>
      <c r="O2" s="8">
        <v>43339</v>
      </c>
      <c r="P2" s="8">
        <v>43341</v>
      </c>
      <c r="Q2" s="8">
        <v>43343</v>
      </c>
      <c r="R2" s="8">
        <v>43348</v>
      </c>
      <c r="S2" s="8">
        <v>43350</v>
      </c>
      <c r="T2" s="9">
        <v>43351</v>
      </c>
      <c r="U2" s="10" t="s">
        <v>32</v>
      </c>
      <c r="V2" s="8">
        <v>43355</v>
      </c>
      <c r="W2" s="8">
        <v>43357</v>
      </c>
      <c r="X2" s="8">
        <v>43362</v>
      </c>
      <c r="Y2" s="8">
        <v>43364</v>
      </c>
      <c r="Z2" s="8">
        <v>43369</v>
      </c>
      <c r="AA2" s="8">
        <v>43371</v>
      </c>
      <c r="AB2" s="8">
        <v>43376</v>
      </c>
      <c r="AC2" s="8">
        <v>43378</v>
      </c>
      <c r="AD2" s="8">
        <v>43385</v>
      </c>
      <c r="AE2" s="8">
        <v>43390</v>
      </c>
      <c r="AF2" s="8">
        <v>43392</v>
      </c>
      <c r="AG2" s="8">
        <v>43397</v>
      </c>
      <c r="AH2" s="8">
        <v>43399</v>
      </c>
      <c r="AI2" s="11">
        <v>43401</v>
      </c>
      <c r="AJ2" s="8">
        <v>43404</v>
      </c>
      <c r="AK2" s="8">
        <v>43406</v>
      </c>
      <c r="AL2" s="11">
        <v>43409</v>
      </c>
      <c r="AM2" s="11">
        <v>43413</v>
      </c>
      <c r="AN2" s="11">
        <v>43418</v>
      </c>
      <c r="AO2" s="11">
        <v>43420</v>
      </c>
      <c r="AP2" s="11">
        <v>43423</v>
      </c>
      <c r="AQ2" s="11">
        <v>43427</v>
      </c>
      <c r="AR2" s="12">
        <v>43432</v>
      </c>
      <c r="AS2" s="12">
        <v>43434</v>
      </c>
      <c r="AT2" s="12" t="s">
        <v>33</v>
      </c>
      <c r="AU2" s="12" t="s">
        <v>34</v>
      </c>
      <c r="AV2" s="12" t="s">
        <v>35</v>
      </c>
      <c r="AW2" s="12" t="s">
        <v>36</v>
      </c>
      <c r="AX2" s="12" t="s">
        <v>37</v>
      </c>
      <c r="AY2" s="12" t="s">
        <v>38</v>
      </c>
      <c r="AZ2" s="12" t="s">
        <v>39</v>
      </c>
      <c r="BA2" s="12" t="s">
        <v>40</v>
      </c>
      <c r="BB2" s="12" t="s">
        <v>41</v>
      </c>
      <c r="BC2" s="12" t="s">
        <v>42</v>
      </c>
      <c r="BD2" s="12" t="s">
        <v>43</v>
      </c>
      <c r="BE2" s="12" t="s">
        <v>44</v>
      </c>
      <c r="BF2" s="12" t="s">
        <v>45</v>
      </c>
      <c r="BG2" s="12" t="s">
        <v>46</v>
      </c>
      <c r="BH2" s="12" t="s">
        <v>47</v>
      </c>
      <c r="BI2" s="12" t="s">
        <v>48</v>
      </c>
      <c r="BJ2" s="12" t="s">
        <v>49</v>
      </c>
      <c r="BK2" s="12" t="s">
        <v>50</v>
      </c>
      <c r="BL2" s="12" t="s">
        <v>51</v>
      </c>
      <c r="BM2" s="12" t="s">
        <v>52</v>
      </c>
      <c r="BN2" s="13" t="s">
        <v>53</v>
      </c>
    </row>
    <row r="3" spans="1:66" ht="13.5" customHeight="1" x14ac:dyDescent="0.25">
      <c r="A3" s="14" t="s">
        <v>1</v>
      </c>
      <c r="B3" s="15">
        <v>1</v>
      </c>
      <c r="C3" s="15">
        <v>1</v>
      </c>
      <c r="D3" s="15">
        <v>1</v>
      </c>
      <c r="E3" s="15">
        <v>0</v>
      </c>
      <c r="F3" s="15">
        <v>0</v>
      </c>
      <c r="G3" s="15">
        <v>0</v>
      </c>
      <c r="H3" s="15">
        <v>0</v>
      </c>
      <c r="I3" s="15">
        <v>0</v>
      </c>
      <c r="J3" s="15">
        <v>0</v>
      </c>
      <c r="K3" s="15">
        <v>0</v>
      </c>
      <c r="L3" s="15">
        <v>0</v>
      </c>
      <c r="M3" s="15">
        <v>0</v>
      </c>
      <c r="N3" s="15">
        <v>0</v>
      </c>
      <c r="O3" s="15">
        <v>-1</v>
      </c>
      <c r="P3" s="15">
        <v>-1</v>
      </c>
      <c r="Q3" s="15">
        <v>0</v>
      </c>
      <c r="R3" s="15">
        <v>1</v>
      </c>
      <c r="S3" s="15">
        <v>1</v>
      </c>
      <c r="T3" s="15">
        <v>1</v>
      </c>
      <c r="U3" s="15">
        <v>1</v>
      </c>
      <c r="V3" s="15">
        <v>1</v>
      </c>
      <c r="W3" s="15">
        <v>1</v>
      </c>
      <c r="X3" s="15">
        <v>1</v>
      </c>
      <c r="Y3" s="15">
        <v>1</v>
      </c>
      <c r="Z3" s="15">
        <v>1</v>
      </c>
      <c r="AA3" s="15">
        <v>1</v>
      </c>
      <c r="AB3" s="15">
        <v>1</v>
      </c>
      <c r="AC3" s="15">
        <v>1</v>
      </c>
      <c r="AD3" s="15">
        <v>1</v>
      </c>
      <c r="AE3" s="15">
        <v>1</v>
      </c>
      <c r="AF3" s="15">
        <v>1</v>
      </c>
      <c r="AG3" s="15">
        <v>1</v>
      </c>
      <c r="AH3" s="15">
        <v>1</v>
      </c>
      <c r="AI3" s="15">
        <v>1</v>
      </c>
      <c r="AJ3" s="15">
        <v>1</v>
      </c>
      <c r="AK3" s="15">
        <v>1</v>
      </c>
      <c r="AL3" s="15">
        <v>1</v>
      </c>
      <c r="AM3" s="15">
        <v>1</v>
      </c>
      <c r="AN3" s="15">
        <v>1</v>
      </c>
      <c r="AO3" s="15">
        <v>1</v>
      </c>
      <c r="AP3" s="15">
        <v>1</v>
      </c>
      <c r="AQ3" s="15">
        <v>1</v>
      </c>
      <c r="AR3" s="15">
        <v>1</v>
      </c>
      <c r="AS3" s="15">
        <v>1</v>
      </c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6"/>
    </row>
    <row r="4" spans="1:66" ht="13.5" customHeight="1" x14ac:dyDescent="0.25">
      <c r="A4" s="17" t="s">
        <v>2</v>
      </c>
      <c r="B4" s="18">
        <v>1</v>
      </c>
      <c r="C4" s="18">
        <v>0</v>
      </c>
      <c r="D4" s="18">
        <v>0</v>
      </c>
      <c r="E4" s="18">
        <v>-1</v>
      </c>
      <c r="F4" s="18">
        <v>1</v>
      </c>
      <c r="G4" s="18">
        <v>-1</v>
      </c>
      <c r="H4" s="18">
        <v>1</v>
      </c>
      <c r="I4" s="18">
        <v>-1</v>
      </c>
      <c r="J4" s="18">
        <v>1</v>
      </c>
      <c r="K4" s="18">
        <v>1</v>
      </c>
      <c r="L4" s="18">
        <v>-1</v>
      </c>
      <c r="M4" s="18">
        <v>1</v>
      </c>
      <c r="N4" s="18">
        <v>1</v>
      </c>
      <c r="O4" s="18">
        <v>0</v>
      </c>
      <c r="P4" s="18">
        <v>1</v>
      </c>
      <c r="Q4" s="18">
        <v>0</v>
      </c>
      <c r="R4" s="18">
        <v>1</v>
      </c>
      <c r="S4" s="18">
        <v>-1</v>
      </c>
      <c r="T4" s="18">
        <v>0</v>
      </c>
      <c r="U4" s="18">
        <v>0</v>
      </c>
      <c r="V4" s="18">
        <v>1</v>
      </c>
      <c r="W4" s="18">
        <v>0</v>
      </c>
      <c r="X4" s="18">
        <v>-1</v>
      </c>
      <c r="Y4" s="18">
        <v>-1</v>
      </c>
      <c r="Z4" s="18">
        <v>-1</v>
      </c>
      <c r="AA4" s="18">
        <v>-1</v>
      </c>
      <c r="AB4" s="18">
        <v>1</v>
      </c>
      <c r="AC4" s="18">
        <v>0</v>
      </c>
      <c r="AD4" s="18">
        <v>0</v>
      </c>
      <c r="AE4" s="18">
        <v>1</v>
      </c>
      <c r="AF4" s="18">
        <v>0</v>
      </c>
      <c r="AG4" s="18">
        <v>0</v>
      </c>
      <c r="AH4" s="18">
        <v>-1</v>
      </c>
      <c r="AI4" s="18">
        <v>0</v>
      </c>
      <c r="AJ4" s="18">
        <v>-1</v>
      </c>
      <c r="AK4" s="18">
        <v>-1</v>
      </c>
      <c r="AL4" s="18">
        <v>-1</v>
      </c>
      <c r="AM4" s="18">
        <v>-1</v>
      </c>
      <c r="AN4" s="18">
        <v>1</v>
      </c>
      <c r="AO4" s="18">
        <v>1</v>
      </c>
      <c r="AP4" s="18">
        <v>0</v>
      </c>
      <c r="AQ4" s="18">
        <v>1</v>
      </c>
      <c r="AR4" s="18">
        <v>1</v>
      </c>
      <c r="AS4" s="18">
        <v>1</v>
      </c>
      <c r="AT4" s="18"/>
      <c r="AU4" s="18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9"/>
    </row>
    <row r="5" spans="1:66" ht="13.5" customHeight="1" x14ac:dyDescent="0.25">
      <c r="A5" s="17" t="s">
        <v>3</v>
      </c>
      <c r="B5" s="18">
        <v>1</v>
      </c>
      <c r="C5" s="18">
        <v>0</v>
      </c>
      <c r="D5" s="18">
        <v>0</v>
      </c>
      <c r="E5" s="18">
        <v>0</v>
      </c>
      <c r="F5" s="18">
        <v>0</v>
      </c>
      <c r="G5" s="18">
        <v>0</v>
      </c>
      <c r="H5" s="18">
        <v>1</v>
      </c>
      <c r="I5" s="18">
        <v>1</v>
      </c>
      <c r="J5" s="18">
        <v>1</v>
      </c>
      <c r="K5" s="18">
        <v>1</v>
      </c>
      <c r="L5" s="18">
        <v>1</v>
      </c>
      <c r="M5" s="18">
        <v>1</v>
      </c>
      <c r="N5" s="18">
        <v>1</v>
      </c>
      <c r="O5" s="18">
        <v>1</v>
      </c>
      <c r="P5" s="18">
        <v>1</v>
      </c>
      <c r="Q5" s="18">
        <v>0</v>
      </c>
      <c r="R5" s="18">
        <v>1</v>
      </c>
      <c r="S5" s="18">
        <v>0</v>
      </c>
      <c r="T5" s="18">
        <v>1</v>
      </c>
      <c r="U5" s="18">
        <v>1</v>
      </c>
      <c r="V5" s="18">
        <v>1</v>
      </c>
      <c r="W5" s="18">
        <v>0</v>
      </c>
      <c r="X5" s="18">
        <v>1</v>
      </c>
      <c r="Y5" s="18">
        <v>1</v>
      </c>
      <c r="Z5" s="18">
        <v>1</v>
      </c>
      <c r="AA5" s="18">
        <v>1</v>
      </c>
      <c r="AB5" s="18">
        <v>1</v>
      </c>
      <c r="AC5" s="18">
        <v>1</v>
      </c>
      <c r="AD5" s="18">
        <v>1</v>
      </c>
      <c r="AE5" s="18">
        <v>1</v>
      </c>
      <c r="AF5" s="18">
        <v>0</v>
      </c>
      <c r="AG5" s="18">
        <v>1</v>
      </c>
      <c r="AH5" s="18">
        <v>1</v>
      </c>
      <c r="AI5" s="18">
        <v>1</v>
      </c>
      <c r="AJ5" s="18">
        <v>1</v>
      </c>
      <c r="AK5" s="18">
        <v>1</v>
      </c>
      <c r="AL5" s="18">
        <v>0</v>
      </c>
      <c r="AM5" s="18">
        <v>1</v>
      </c>
      <c r="AN5" s="18">
        <v>1</v>
      </c>
      <c r="AO5" s="18">
        <v>1</v>
      </c>
      <c r="AP5" s="18">
        <v>0</v>
      </c>
      <c r="AQ5" s="18">
        <v>1</v>
      </c>
      <c r="AR5" s="18">
        <v>1</v>
      </c>
      <c r="AS5" s="18">
        <v>1</v>
      </c>
      <c r="AT5" s="18"/>
      <c r="AU5" s="18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9"/>
    </row>
    <row r="6" spans="1:66" ht="13.5" customHeight="1" x14ac:dyDescent="0.25">
      <c r="A6" s="17" t="s">
        <v>4</v>
      </c>
      <c r="B6" s="18">
        <v>0</v>
      </c>
      <c r="C6" s="18">
        <v>0</v>
      </c>
      <c r="D6" s="18">
        <v>0</v>
      </c>
      <c r="E6" s="18">
        <v>0</v>
      </c>
      <c r="F6" s="18">
        <v>0</v>
      </c>
      <c r="G6" s="18">
        <v>0</v>
      </c>
      <c r="H6" s="18">
        <v>0</v>
      </c>
      <c r="I6" s="18">
        <v>0</v>
      </c>
      <c r="J6" s="18">
        <v>0</v>
      </c>
      <c r="K6" s="18">
        <v>0</v>
      </c>
      <c r="L6" s="18">
        <v>0</v>
      </c>
      <c r="M6" s="18">
        <v>0</v>
      </c>
      <c r="N6" s="18">
        <v>0</v>
      </c>
      <c r="O6" s="18">
        <v>0</v>
      </c>
      <c r="P6" s="18">
        <v>0</v>
      </c>
      <c r="Q6" s="18">
        <v>0</v>
      </c>
      <c r="R6" s="18">
        <v>0</v>
      </c>
      <c r="S6" s="18">
        <v>0</v>
      </c>
      <c r="T6" s="18">
        <v>0</v>
      </c>
      <c r="U6" s="18">
        <v>0</v>
      </c>
      <c r="V6" s="18">
        <v>0</v>
      </c>
      <c r="W6" s="18">
        <v>0</v>
      </c>
      <c r="X6" s="18">
        <v>0</v>
      </c>
      <c r="Y6" s="18">
        <v>0</v>
      </c>
      <c r="Z6" s="18">
        <v>0</v>
      </c>
      <c r="AA6" s="18">
        <v>0</v>
      </c>
      <c r="AB6" s="18">
        <v>0</v>
      </c>
      <c r="AC6" s="18">
        <v>0</v>
      </c>
      <c r="AD6" s="18">
        <v>0</v>
      </c>
      <c r="AE6" s="18">
        <v>0</v>
      </c>
      <c r="AF6" s="18">
        <v>0</v>
      </c>
      <c r="AG6" s="18">
        <v>0</v>
      </c>
      <c r="AH6" s="18">
        <v>0</v>
      </c>
      <c r="AI6" s="18">
        <v>0</v>
      </c>
      <c r="AJ6" s="18">
        <v>0</v>
      </c>
      <c r="AK6" s="18">
        <v>0</v>
      </c>
      <c r="AL6" s="18">
        <v>0</v>
      </c>
      <c r="AM6" s="18">
        <v>0</v>
      </c>
      <c r="AN6" s="18">
        <v>0</v>
      </c>
      <c r="AO6" s="18">
        <v>0</v>
      </c>
      <c r="AP6" s="18">
        <v>0</v>
      </c>
      <c r="AQ6" s="18">
        <v>0</v>
      </c>
      <c r="AR6" s="18">
        <v>0</v>
      </c>
      <c r="AS6" s="18">
        <v>0</v>
      </c>
      <c r="AT6" s="18"/>
      <c r="AU6" s="18"/>
      <c r="AV6" s="18"/>
      <c r="AW6" s="18"/>
      <c r="AX6" s="18"/>
      <c r="AY6" s="18"/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9"/>
    </row>
    <row r="7" spans="1:66" ht="13.5" customHeight="1" x14ac:dyDescent="0.25">
      <c r="A7" s="17" t="s">
        <v>5</v>
      </c>
      <c r="B7" s="18">
        <v>1</v>
      </c>
      <c r="C7" s="18">
        <v>1</v>
      </c>
      <c r="D7" s="18">
        <v>1</v>
      </c>
      <c r="E7" s="18">
        <v>-1</v>
      </c>
      <c r="F7" s="18">
        <v>1</v>
      </c>
      <c r="G7" s="18">
        <v>1</v>
      </c>
      <c r="H7" s="18">
        <v>1</v>
      </c>
      <c r="I7" s="18">
        <v>1</v>
      </c>
      <c r="J7" s="18">
        <v>1</v>
      </c>
      <c r="K7" s="18">
        <v>1</v>
      </c>
      <c r="L7" s="18">
        <v>1</v>
      </c>
      <c r="M7" s="18">
        <v>1</v>
      </c>
      <c r="N7" s="18">
        <v>1</v>
      </c>
      <c r="O7" s="18">
        <v>1</v>
      </c>
      <c r="P7" s="18">
        <v>1</v>
      </c>
      <c r="Q7" s="18">
        <v>0</v>
      </c>
      <c r="R7" s="18">
        <v>1</v>
      </c>
      <c r="S7" s="18">
        <v>1</v>
      </c>
      <c r="T7" s="18">
        <v>1</v>
      </c>
      <c r="U7" s="18">
        <v>1</v>
      </c>
      <c r="V7" s="18">
        <v>1</v>
      </c>
      <c r="W7" s="18">
        <v>1</v>
      </c>
      <c r="X7" s="18">
        <v>1</v>
      </c>
      <c r="Y7" s="18">
        <v>1</v>
      </c>
      <c r="Z7" s="18">
        <v>1</v>
      </c>
      <c r="AA7" s="18">
        <v>1</v>
      </c>
      <c r="AB7" s="18">
        <v>1</v>
      </c>
      <c r="AC7" s="18">
        <v>1</v>
      </c>
      <c r="AD7" s="18">
        <v>1</v>
      </c>
      <c r="AE7" s="18">
        <v>1</v>
      </c>
      <c r="AF7" s="18" t="s">
        <v>0</v>
      </c>
      <c r="AG7" s="18">
        <v>1</v>
      </c>
      <c r="AH7" s="18">
        <v>0</v>
      </c>
      <c r="AI7" s="18">
        <v>0</v>
      </c>
      <c r="AJ7" s="18">
        <v>0</v>
      </c>
      <c r="AK7" s="18">
        <v>0</v>
      </c>
      <c r="AL7" s="18">
        <v>0</v>
      </c>
      <c r="AM7" s="18">
        <v>0</v>
      </c>
      <c r="AN7" s="18">
        <v>1</v>
      </c>
      <c r="AO7" s="18">
        <v>1</v>
      </c>
      <c r="AP7" s="18">
        <v>1</v>
      </c>
      <c r="AQ7" s="18">
        <v>1</v>
      </c>
      <c r="AR7" s="18">
        <v>1</v>
      </c>
      <c r="AS7" s="18">
        <v>1</v>
      </c>
      <c r="AT7" s="18"/>
      <c r="AU7" s="18"/>
      <c r="AV7" s="18"/>
      <c r="AW7" s="18"/>
      <c r="AX7" s="18"/>
      <c r="AY7" s="18"/>
      <c r="AZ7" s="18"/>
      <c r="BA7" s="18"/>
      <c r="BB7" s="18"/>
      <c r="BC7" s="18"/>
      <c r="BD7" s="18"/>
      <c r="BE7" s="18"/>
      <c r="BF7" s="18"/>
      <c r="BG7" s="18"/>
      <c r="BH7" s="18"/>
      <c r="BI7" s="18"/>
      <c r="BJ7" s="18"/>
      <c r="BK7" s="18"/>
      <c r="BL7" s="18"/>
      <c r="BM7" s="18"/>
      <c r="BN7" s="19"/>
    </row>
    <row r="8" spans="1:66" ht="13.5" customHeight="1" x14ac:dyDescent="0.25">
      <c r="A8" s="17" t="s">
        <v>6</v>
      </c>
      <c r="B8" s="18">
        <v>-1</v>
      </c>
      <c r="C8" s="18">
        <v>-1</v>
      </c>
      <c r="D8" s="18">
        <v>-1</v>
      </c>
      <c r="E8" s="18">
        <v>-1</v>
      </c>
      <c r="F8" s="18">
        <v>0</v>
      </c>
      <c r="G8" s="18">
        <v>0</v>
      </c>
      <c r="H8" s="18">
        <v>0</v>
      </c>
      <c r="I8" s="18">
        <v>0</v>
      </c>
      <c r="J8" s="18">
        <v>0</v>
      </c>
      <c r="K8" s="18">
        <v>0</v>
      </c>
      <c r="L8" s="18">
        <v>0</v>
      </c>
      <c r="M8" s="18">
        <v>0</v>
      </c>
      <c r="N8" s="18">
        <v>0</v>
      </c>
      <c r="O8" s="18">
        <v>0</v>
      </c>
      <c r="P8" s="18">
        <v>0</v>
      </c>
      <c r="Q8" s="18">
        <v>0</v>
      </c>
      <c r="R8" s="18">
        <v>1</v>
      </c>
      <c r="S8" s="18">
        <v>1</v>
      </c>
      <c r="T8" s="18">
        <v>1</v>
      </c>
      <c r="U8" s="18">
        <v>0</v>
      </c>
      <c r="V8" s="18">
        <v>1</v>
      </c>
      <c r="W8" s="18">
        <v>0</v>
      </c>
      <c r="X8" s="18">
        <v>1</v>
      </c>
      <c r="Y8" s="18">
        <v>0</v>
      </c>
      <c r="Z8" s="18">
        <v>1</v>
      </c>
      <c r="AA8" s="18">
        <v>0</v>
      </c>
      <c r="AB8" s="18">
        <v>1</v>
      </c>
      <c r="AC8" s="18">
        <v>1</v>
      </c>
      <c r="AD8" s="18">
        <v>0</v>
      </c>
      <c r="AE8" s="18">
        <v>1</v>
      </c>
      <c r="AF8" s="18">
        <v>1</v>
      </c>
      <c r="AG8" s="18">
        <v>1</v>
      </c>
      <c r="AH8" s="18">
        <v>1</v>
      </c>
      <c r="AI8" s="18">
        <v>0</v>
      </c>
      <c r="AJ8" s="18">
        <v>-1</v>
      </c>
      <c r="AK8" s="18">
        <v>1</v>
      </c>
      <c r="AL8" s="18">
        <v>0</v>
      </c>
      <c r="AM8" s="18">
        <v>1</v>
      </c>
      <c r="AN8" s="18">
        <v>1</v>
      </c>
      <c r="AO8" s="18">
        <v>1</v>
      </c>
      <c r="AP8" s="18">
        <v>1</v>
      </c>
      <c r="AQ8" s="18">
        <v>1</v>
      </c>
      <c r="AR8" s="18">
        <v>1</v>
      </c>
      <c r="AS8" s="18">
        <v>1</v>
      </c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19"/>
    </row>
    <row r="9" spans="1:66" ht="13.5" customHeight="1" x14ac:dyDescent="0.25">
      <c r="A9" s="20" t="s">
        <v>7</v>
      </c>
      <c r="B9" s="21">
        <v>0</v>
      </c>
      <c r="C9" s="21">
        <v>0</v>
      </c>
      <c r="D9" s="21">
        <v>0</v>
      </c>
      <c r="E9" s="21">
        <v>0</v>
      </c>
      <c r="F9" s="21">
        <v>0</v>
      </c>
      <c r="G9" s="21">
        <v>1</v>
      </c>
      <c r="H9" s="18">
        <v>1</v>
      </c>
      <c r="I9" s="21">
        <v>0</v>
      </c>
      <c r="J9" s="21">
        <v>1</v>
      </c>
      <c r="K9" s="21">
        <v>1</v>
      </c>
      <c r="L9" s="21">
        <v>1</v>
      </c>
      <c r="M9" s="21">
        <v>1</v>
      </c>
      <c r="N9" s="21">
        <v>0</v>
      </c>
      <c r="O9" s="18">
        <v>0</v>
      </c>
      <c r="P9" s="21">
        <v>0</v>
      </c>
      <c r="Q9" s="21">
        <v>0</v>
      </c>
      <c r="R9" s="21">
        <v>1</v>
      </c>
      <c r="S9" s="21">
        <v>1</v>
      </c>
      <c r="T9" s="21">
        <v>1</v>
      </c>
      <c r="U9" s="21">
        <v>0</v>
      </c>
      <c r="V9" s="21">
        <v>0</v>
      </c>
      <c r="W9" s="21">
        <v>1</v>
      </c>
      <c r="X9" s="21">
        <v>0</v>
      </c>
      <c r="Y9" s="21">
        <v>1</v>
      </c>
      <c r="Z9" s="21">
        <v>1</v>
      </c>
      <c r="AA9" s="21">
        <v>1</v>
      </c>
      <c r="AB9" s="21">
        <v>1</v>
      </c>
      <c r="AC9" s="21">
        <v>0</v>
      </c>
      <c r="AD9" s="21">
        <v>1</v>
      </c>
      <c r="AE9" s="21">
        <v>0</v>
      </c>
      <c r="AF9" s="21">
        <v>0</v>
      </c>
      <c r="AG9" s="21">
        <v>1</v>
      </c>
      <c r="AH9" s="21">
        <v>0</v>
      </c>
      <c r="AI9" s="21">
        <v>0</v>
      </c>
      <c r="AJ9" s="22">
        <v>-1</v>
      </c>
      <c r="AK9" s="22">
        <v>-1</v>
      </c>
      <c r="AL9" s="21">
        <v>0</v>
      </c>
      <c r="AM9" s="21">
        <v>1</v>
      </c>
      <c r="AN9" s="21">
        <v>1</v>
      </c>
      <c r="AO9" s="21">
        <v>1</v>
      </c>
      <c r="AP9" s="21">
        <v>0</v>
      </c>
      <c r="AQ9" s="21">
        <v>1</v>
      </c>
      <c r="AR9" s="21">
        <v>1</v>
      </c>
      <c r="AS9" s="21">
        <v>1</v>
      </c>
      <c r="AT9" s="21"/>
      <c r="AU9" s="21"/>
      <c r="AV9" s="21"/>
      <c r="AW9" s="21"/>
      <c r="AX9" s="21"/>
      <c r="AY9" s="21"/>
      <c r="AZ9" s="21"/>
      <c r="BA9" s="21"/>
      <c r="BB9" s="21"/>
      <c r="BC9" s="21"/>
      <c r="BD9" s="21"/>
      <c r="BE9" s="21"/>
      <c r="BF9" s="21"/>
      <c r="BG9" s="21"/>
      <c r="BH9" s="21"/>
      <c r="BI9" s="21"/>
      <c r="BJ9" s="21"/>
      <c r="BK9" s="21"/>
      <c r="BL9" s="21"/>
      <c r="BM9" s="21"/>
      <c r="BN9" s="23"/>
    </row>
    <row r="10" spans="1:66" ht="13.5" customHeight="1" x14ac:dyDescent="0.25">
      <c r="A10" s="17" t="s">
        <v>8</v>
      </c>
      <c r="B10" s="18" t="s">
        <v>0</v>
      </c>
      <c r="C10" s="18" t="s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18">
        <v>0</v>
      </c>
      <c r="K10" s="18">
        <v>0</v>
      </c>
      <c r="L10" s="18">
        <v>0</v>
      </c>
      <c r="M10" s="18">
        <v>0</v>
      </c>
      <c r="N10" s="18">
        <v>0</v>
      </c>
      <c r="O10" s="18">
        <v>0</v>
      </c>
      <c r="P10" s="18">
        <v>0</v>
      </c>
      <c r="Q10" s="18">
        <v>0</v>
      </c>
      <c r="R10" s="18" t="s">
        <v>0</v>
      </c>
      <c r="S10" s="18" t="s">
        <v>0</v>
      </c>
      <c r="T10" s="18">
        <v>0</v>
      </c>
      <c r="U10" s="18" t="s">
        <v>0</v>
      </c>
      <c r="V10" s="18" t="s">
        <v>0</v>
      </c>
      <c r="W10" s="18" t="s">
        <v>0</v>
      </c>
      <c r="X10" s="18">
        <v>0</v>
      </c>
      <c r="Y10" s="18" t="s">
        <v>0</v>
      </c>
      <c r="Z10" s="18">
        <v>0</v>
      </c>
      <c r="AA10" s="18" t="s">
        <v>0</v>
      </c>
      <c r="AB10" s="18" t="s">
        <v>0</v>
      </c>
      <c r="AC10" s="18" t="s">
        <v>0</v>
      </c>
      <c r="AD10" s="18" t="s">
        <v>0</v>
      </c>
      <c r="AE10" s="18" t="s">
        <v>0</v>
      </c>
      <c r="AF10" s="18" t="s">
        <v>0</v>
      </c>
      <c r="AG10" s="18" t="s">
        <v>0</v>
      </c>
      <c r="AH10" s="18">
        <v>0</v>
      </c>
      <c r="AI10" s="18">
        <v>0</v>
      </c>
      <c r="AJ10" s="18">
        <v>0</v>
      </c>
      <c r="AK10" s="18">
        <v>0</v>
      </c>
      <c r="AL10" s="18">
        <v>0</v>
      </c>
      <c r="AM10" s="18">
        <v>0</v>
      </c>
      <c r="AN10" s="18" t="s">
        <v>0</v>
      </c>
      <c r="AO10" s="18" t="s">
        <v>0</v>
      </c>
      <c r="AP10" s="18" t="s">
        <v>0</v>
      </c>
      <c r="AQ10" s="18" t="s">
        <v>0</v>
      </c>
      <c r="AR10" s="18" t="s">
        <v>0</v>
      </c>
      <c r="AS10" s="18" t="s">
        <v>0</v>
      </c>
      <c r="AT10" s="18"/>
      <c r="AU10" s="18"/>
      <c r="AV10" s="18"/>
      <c r="AW10" s="18"/>
      <c r="AX10" s="18"/>
      <c r="AY10" s="18"/>
      <c r="AZ10" s="18"/>
      <c r="BA10" s="18"/>
      <c r="BB10" s="18"/>
      <c r="BC10" s="18"/>
      <c r="BD10" s="18"/>
      <c r="BE10" s="18"/>
      <c r="BF10" s="18"/>
      <c r="BG10" s="18"/>
      <c r="BH10" s="18"/>
      <c r="BI10" s="18"/>
      <c r="BJ10" s="18"/>
      <c r="BK10" s="18"/>
      <c r="BL10" s="18"/>
      <c r="BM10" s="18"/>
      <c r="BN10" s="19"/>
    </row>
    <row r="11" spans="1:66" ht="13.5" customHeight="1" x14ac:dyDescent="0.25">
      <c r="A11" s="17" t="s">
        <v>9</v>
      </c>
      <c r="B11" s="18">
        <v>0</v>
      </c>
      <c r="C11" s="18">
        <v>0</v>
      </c>
      <c r="D11" s="18">
        <v>0</v>
      </c>
      <c r="E11" s="18">
        <v>0</v>
      </c>
      <c r="F11" s="18">
        <v>1</v>
      </c>
      <c r="G11" s="18">
        <v>0</v>
      </c>
      <c r="H11" s="18">
        <v>0</v>
      </c>
      <c r="I11" s="18">
        <v>0</v>
      </c>
      <c r="J11" s="18">
        <v>1</v>
      </c>
      <c r="K11" s="18">
        <v>1</v>
      </c>
      <c r="L11" s="18">
        <v>0</v>
      </c>
      <c r="M11" s="18">
        <v>0</v>
      </c>
      <c r="N11" s="18">
        <v>0</v>
      </c>
      <c r="O11" s="18">
        <v>0</v>
      </c>
      <c r="P11" s="18">
        <v>0</v>
      </c>
      <c r="Q11" s="18">
        <v>0</v>
      </c>
      <c r="R11" s="18">
        <v>0</v>
      </c>
      <c r="S11" s="18">
        <v>0</v>
      </c>
      <c r="T11" s="18">
        <v>0</v>
      </c>
      <c r="U11" s="18">
        <v>0</v>
      </c>
      <c r="V11" s="18">
        <v>0</v>
      </c>
      <c r="W11" s="18">
        <v>0</v>
      </c>
      <c r="X11" s="18">
        <v>0</v>
      </c>
      <c r="Y11" s="18">
        <v>0</v>
      </c>
      <c r="Z11" s="18">
        <v>0</v>
      </c>
      <c r="AA11" s="18">
        <v>0</v>
      </c>
      <c r="AB11" s="18">
        <v>0</v>
      </c>
      <c r="AC11" s="18">
        <v>0</v>
      </c>
      <c r="AD11" s="18">
        <v>0</v>
      </c>
      <c r="AE11" s="18">
        <v>0</v>
      </c>
      <c r="AF11" s="18">
        <v>0</v>
      </c>
      <c r="AG11" s="18">
        <v>0</v>
      </c>
      <c r="AH11" s="18">
        <v>0</v>
      </c>
      <c r="AI11" s="18">
        <v>0</v>
      </c>
      <c r="AJ11" s="18">
        <v>0</v>
      </c>
      <c r="AK11" s="18">
        <v>0</v>
      </c>
      <c r="AL11" s="18">
        <v>0</v>
      </c>
      <c r="AM11" s="18">
        <v>0</v>
      </c>
      <c r="AN11" s="18">
        <v>0</v>
      </c>
      <c r="AO11" s="18">
        <v>0</v>
      </c>
      <c r="AP11" s="18">
        <v>0</v>
      </c>
      <c r="AQ11" s="18">
        <v>0</v>
      </c>
      <c r="AR11" s="18">
        <v>0</v>
      </c>
      <c r="AS11" s="18">
        <v>0</v>
      </c>
      <c r="AT11" s="18"/>
      <c r="AU11" s="18"/>
      <c r="AV11" s="18"/>
      <c r="AW11" s="18"/>
      <c r="AX11" s="18"/>
      <c r="AY11" s="18"/>
      <c r="AZ11" s="18"/>
      <c r="BA11" s="18"/>
      <c r="BB11" s="18"/>
      <c r="BC11" s="18"/>
      <c r="BD11" s="18"/>
      <c r="BE11" s="18"/>
      <c r="BF11" s="18"/>
      <c r="BG11" s="18"/>
      <c r="BH11" s="18"/>
      <c r="BI11" s="18"/>
      <c r="BJ11" s="18"/>
      <c r="BK11" s="18"/>
      <c r="BL11" s="18"/>
      <c r="BM11" s="18"/>
      <c r="BN11" s="19"/>
    </row>
    <row r="12" spans="1:66" ht="13.5" customHeight="1" x14ac:dyDescent="0.25">
      <c r="A12" s="17" t="s">
        <v>10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v>0</v>
      </c>
      <c r="P12" s="18">
        <v>0</v>
      </c>
      <c r="Q12" s="18">
        <v>0</v>
      </c>
      <c r="R12" s="18">
        <v>0</v>
      </c>
      <c r="S12" s="18">
        <v>0</v>
      </c>
      <c r="T12" s="18">
        <v>0</v>
      </c>
      <c r="U12" s="18">
        <v>0</v>
      </c>
      <c r="V12" s="18">
        <v>0</v>
      </c>
      <c r="W12" s="18">
        <v>0</v>
      </c>
      <c r="X12" s="18">
        <v>0</v>
      </c>
      <c r="Y12" s="18">
        <v>0</v>
      </c>
      <c r="Z12" s="18">
        <v>0</v>
      </c>
      <c r="AA12" s="18">
        <v>0</v>
      </c>
      <c r="AB12" s="18">
        <v>0</v>
      </c>
      <c r="AC12" s="18">
        <v>0</v>
      </c>
      <c r="AD12" s="18">
        <v>0</v>
      </c>
      <c r="AE12" s="18">
        <v>0</v>
      </c>
      <c r="AF12" s="18">
        <v>0</v>
      </c>
      <c r="AG12" s="18">
        <v>0</v>
      </c>
      <c r="AH12" s="18">
        <v>0</v>
      </c>
      <c r="AI12" s="18">
        <v>0</v>
      </c>
      <c r="AJ12" s="18">
        <v>0</v>
      </c>
      <c r="AK12" s="18">
        <v>0</v>
      </c>
      <c r="AL12" s="18">
        <v>0</v>
      </c>
      <c r="AM12" s="18">
        <v>0</v>
      </c>
      <c r="AN12" s="18">
        <v>0</v>
      </c>
      <c r="AO12" s="18">
        <v>0</v>
      </c>
      <c r="AP12" s="18">
        <v>0</v>
      </c>
      <c r="AQ12" s="18">
        <v>0</v>
      </c>
      <c r="AR12" s="18">
        <v>0</v>
      </c>
      <c r="AS12" s="18">
        <v>0</v>
      </c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9"/>
    </row>
    <row r="13" spans="1:66" ht="13.5" customHeight="1" x14ac:dyDescent="0.25">
      <c r="A13" s="17" t="s">
        <v>11</v>
      </c>
      <c r="B13" s="18">
        <v>1</v>
      </c>
      <c r="C13" s="18">
        <v>0</v>
      </c>
      <c r="D13" s="18">
        <v>0</v>
      </c>
      <c r="E13" s="18">
        <v>-1</v>
      </c>
      <c r="F13" s="18">
        <v>0</v>
      </c>
      <c r="G13" s="18">
        <v>0</v>
      </c>
      <c r="H13" s="18">
        <v>0</v>
      </c>
      <c r="I13" s="18">
        <v>0</v>
      </c>
      <c r="J13" s="18">
        <v>1</v>
      </c>
      <c r="K13" s="18">
        <v>1</v>
      </c>
      <c r="L13" s="18">
        <v>1</v>
      </c>
      <c r="M13" s="18">
        <v>0</v>
      </c>
      <c r="N13" s="18">
        <v>0</v>
      </c>
      <c r="O13" s="18">
        <v>0</v>
      </c>
      <c r="P13" s="18">
        <v>0</v>
      </c>
      <c r="Q13" s="18">
        <v>0</v>
      </c>
      <c r="R13" s="18">
        <v>1</v>
      </c>
      <c r="S13" s="18">
        <v>0</v>
      </c>
      <c r="T13" s="18">
        <v>1</v>
      </c>
      <c r="U13" s="18">
        <v>1</v>
      </c>
      <c r="V13" s="18">
        <v>1</v>
      </c>
      <c r="W13" s="18">
        <v>1</v>
      </c>
      <c r="X13" s="18">
        <v>1</v>
      </c>
      <c r="Y13" s="18">
        <v>1</v>
      </c>
      <c r="Z13" s="18">
        <v>0</v>
      </c>
      <c r="AA13" s="18">
        <v>0</v>
      </c>
      <c r="AB13" s="18">
        <v>-1</v>
      </c>
      <c r="AC13" s="18">
        <v>0</v>
      </c>
      <c r="AD13" s="18" t="s">
        <v>0</v>
      </c>
      <c r="AE13" s="18">
        <v>1</v>
      </c>
      <c r="AF13" s="18">
        <v>0</v>
      </c>
      <c r="AG13" s="18">
        <v>1</v>
      </c>
      <c r="AH13" s="18">
        <v>1</v>
      </c>
      <c r="AI13" s="18">
        <v>1</v>
      </c>
      <c r="AJ13" s="18">
        <v>1</v>
      </c>
      <c r="AK13" s="18">
        <v>0</v>
      </c>
      <c r="AL13" s="18">
        <v>1</v>
      </c>
      <c r="AM13" s="18">
        <v>0</v>
      </c>
      <c r="AN13" s="18">
        <v>0</v>
      </c>
      <c r="AO13" s="18">
        <v>0</v>
      </c>
      <c r="AP13" s="18">
        <v>1</v>
      </c>
      <c r="AQ13" s="18">
        <v>1</v>
      </c>
      <c r="AR13" s="18">
        <v>1</v>
      </c>
      <c r="AS13" s="18">
        <v>1</v>
      </c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9"/>
    </row>
    <row r="14" spans="1:66" ht="13.5" customHeight="1" x14ac:dyDescent="0.25">
      <c r="A14" s="17" t="s">
        <v>12</v>
      </c>
      <c r="B14" s="18">
        <v>0</v>
      </c>
      <c r="C14" s="18">
        <v>0</v>
      </c>
      <c r="D14" s="18">
        <v>1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0</v>
      </c>
      <c r="O14" s="18">
        <v>1</v>
      </c>
      <c r="P14" s="18">
        <v>1</v>
      </c>
      <c r="Q14" s="18">
        <v>0</v>
      </c>
      <c r="R14" s="18">
        <v>1</v>
      </c>
      <c r="S14" s="18">
        <v>1</v>
      </c>
      <c r="T14" s="18">
        <v>1</v>
      </c>
      <c r="U14" s="18">
        <v>1</v>
      </c>
      <c r="V14" s="18">
        <v>1</v>
      </c>
      <c r="W14" s="18">
        <v>1</v>
      </c>
      <c r="X14" s="18">
        <v>1</v>
      </c>
      <c r="Y14" s="18">
        <v>1</v>
      </c>
      <c r="Z14" s="18">
        <v>0</v>
      </c>
      <c r="AA14" s="18">
        <v>1</v>
      </c>
      <c r="AB14" s="18">
        <v>1</v>
      </c>
      <c r="AC14" s="18">
        <v>1</v>
      </c>
      <c r="AD14" s="18">
        <v>1</v>
      </c>
      <c r="AE14" s="18">
        <v>1</v>
      </c>
      <c r="AF14" s="18">
        <v>1</v>
      </c>
      <c r="AG14" s="18">
        <v>0</v>
      </c>
      <c r="AH14" s="18">
        <v>0</v>
      </c>
      <c r="AI14" s="18">
        <v>1</v>
      </c>
      <c r="AJ14" s="18">
        <v>1</v>
      </c>
      <c r="AK14" s="18">
        <v>1</v>
      </c>
      <c r="AL14" s="18">
        <v>1</v>
      </c>
      <c r="AM14" s="18">
        <v>1</v>
      </c>
      <c r="AN14" s="18">
        <v>1</v>
      </c>
      <c r="AO14" s="18">
        <v>1</v>
      </c>
      <c r="AP14" s="18">
        <v>1</v>
      </c>
      <c r="AQ14" s="18">
        <v>1</v>
      </c>
      <c r="AR14" s="18">
        <v>1</v>
      </c>
      <c r="AS14" s="18">
        <v>1</v>
      </c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9"/>
    </row>
    <row r="15" spans="1:66" ht="13.5" customHeight="1" x14ac:dyDescent="0.25">
      <c r="A15" s="17" t="s">
        <v>13</v>
      </c>
      <c r="B15" s="18">
        <v>0</v>
      </c>
      <c r="C15" s="18">
        <v>1</v>
      </c>
      <c r="D15" s="18">
        <v>1</v>
      </c>
      <c r="E15" s="18">
        <v>0</v>
      </c>
      <c r="F15" s="18">
        <v>1</v>
      </c>
      <c r="G15" s="18">
        <v>-1</v>
      </c>
      <c r="H15" s="18">
        <v>1</v>
      </c>
      <c r="I15" s="18">
        <v>1</v>
      </c>
      <c r="J15" s="18">
        <v>0</v>
      </c>
      <c r="K15" s="18">
        <v>1</v>
      </c>
      <c r="L15" s="18">
        <v>1</v>
      </c>
      <c r="M15" s="18">
        <v>0</v>
      </c>
      <c r="N15" s="18">
        <v>1</v>
      </c>
      <c r="O15" s="18">
        <v>1</v>
      </c>
      <c r="P15" s="18">
        <v>1</v>
      </c>
      <c r="Q15" s="18">
        <v>0</v>
      </c>
      <c r="R15" s="18">
        <v>1</v>
      </c>
      <c r="S15" s="18">
        <v>1</v>
      </c>
      <c r="T15" s="18">
        <v>1</v>
      </c>
      <c r="U15" s="18">
        <v>1</v>
      </c>
      <c r="V15" s="18">
        <v>1</v>
      </c>
      <c r="W15" s="18">
        <v>0</v>
      </c>
      <c r="X15" s="18">
        <v>1</v>
      </c>
      <c r="Y15" s="18">
        <v>1</v>
      </c>
      <c r="Z15" s="18">
        <v>1</v>
      </c>
      <c r="AA15" s="18">
        <v>0</v>
      </c>
      <c r="AB15" s="18">
        <v>1</v>
      </c>
      <c r="AC15" s="18">
        <v>0</v>
      </c>
      <c r="AD15" s="18">
        <v>1</v>
      </c>
      <c r="AE15" s="18">
        <v>1</v>
      </c>
      <c r="AF15" s="18">
        <v>0</v>
      </c>
      <c r="AG15" s="18">
        <v>1</v>
      </c>
      <c r="AH15" s="18">
        <v>0</v>
      </c>
      <c r="AI15" s="18">
        <v>0</v>
      </c>
      <c r="AJ15" s="18">
        <v>1</v>
      </c>
      <c r="AK15" s="18">
        <v>0</v>
      </c>
      <c r="AL15" s="18">
        <v>0</v>
      </c>
      <c r="AM15" s="18">
        <v>1</v>
      </c>
      <c r="AN15" s="18">
        <v>1</v>
      </c>
      <c r="AO15" s="18">
        <v>0</v>
      </c>
      <c r="AP15" s="18">
        <v>0</v>
      </c>
      <c r="AQ15" s="18">
        <v>0</v>
      </c>
      <c r="AR15" s="18">
        <v>1</v>
      </c>
      <c r="AS15" s="18">
        <v>1</v>
      </c>
      <c r="AT15" s="18"/>
      <c r="AU15" s="18"/>
      <c r="AV15" s="18"/>
      <c r="AW15" s="18"/>
      <c r="AX15" s="18"/>
      <c r="AY15" s="18"/>
      <c r="AZ15" s="18"/>
      <c r="BA15" s="18"/>
      <c r="BB15" s="18"/>
      <c r="BC15" s="18"/>
      <c r="BD15" s="18"/>
      <c r="BE15" s="18"/>
      <c r="BF15" s="18"/>
      <c r="BG15" s="18"/>
      <c r="BH15" s="18"/>
      <c r="BI15" s="18"/>
      <c r="BJ15" s="18"/>
      <c r="BK15" s="18"/>
      <c r="BL15" s="18"/>
      <c r="BM15" s="18"/>
      <c r="BN15" s="19"/>
    </row>
    <row r="16" spans="1:66" ht="13.5" customHeight="1" x14ac:dyDescent="0.25">
      <c r="A16" s="17" t="s">
        <v>14</v>
      </c>
      <c r="B16" s="18">
        <v>1</v>
      </c>
      <c r="C16" s="18">
        <v>-1</v>
      </c>
      <c r="D16" s="18">
        <v>0</v>
      </c>
      <c r="E16" s="18">
        <v>0</v>
      </c>
      <c r="F16" s="18">
        <v>0</v>
      </c>
      <c r="G16" s="18">
        <v>1</v>
      </c>
      <c r="H16" s="18">
        <v>1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-1</v>
      </c>
      <c r="O16" s="18">
        <v>0</v>
      </c>
      <c r="P16" s="18">
        <v>0</v>
      </c>
      <c r="Q16" s="18">
        <v>0</v>
      </c>
      <c r="R16" s="18">
        <v>1</v>
      </c>
      <c r="S16" s="18">
        <v>1</v>
      </c>
      <c r="T16" s="18">
        <v>1</v>
      </c>
      <c r="U16" s="18" t="s">
        <v>0</v>
      </c>
      <c r="V16" s="18" t="s">
        <v>0</v>
      </c>
      <c r="W16" s="18">
        <v>1</v>
      </c>
      <c r="X16" s="18">
        <v>1</v>
      </c>
      <c r="Y16" s="18">
        <v>1</v>
      </c>
      <c r="Z16" s="18">
        <v>1</v>
      </c>
      <c r="AA16" s="18">
        <v>1</v>
      </c>
      <c r="AB16" s="18">
        <v>1</v>
      </c>
      <c r="AC16" s="18">
        <v>0</v>
      </c>
      <c r="AD16" s="18" t="s">
        <v>0</v>
      </c>
      <c r="AE16" s="18">
        <v>1</v>
      </c>
      <c r="AF16" s="18">
        <v>0</v>
      </c>
      <c r="AG16" s="18">
        <v>0</v>
      </c>
      <c r="AH16" s="18">
        <v>0</v>
      </c>
      <c r="AI16" s="18">
        <v>0</v>
      </c>
      <c r="AJ16" s="18">
        <v>0</v>
      </c>
      <c r="AK16" s="18">
        <v>0</v>
      </c>
      <c r="AL16" s="18">
        <v>1</v>
      </c>
      <c r="AM16" s="18">
        <v>1</v>
      </c>
      <c r="AN16" s="18">
        <v>1</v>
      </c>
      <c r="AO16" s="18">
        <v>1</v>
      </c>
      <c r="AP16" s="18">
        <v>1</v>
      </c>
      <c r="AQ16" s="18">
        <v>1</v>
      </c>
      <c r="AR16" s="18">
        <v>1</v>
      </c>
      <c r="AS16" s="18">
        <v>1</v>
      </c>
      <c r="AT16" s="18"/>
      <c r="AU16" s="18"/>
      <c r="AV16" s="18"/>
      <c r="AW16" s="18"/>
      <c r="AX16" s="18"/>
      <c r="AY16" s="18"/>
      <c r="AZ16" s="18"/>
      <c r="BA16" s="18"/>
      <c r="BB16" s="18"/>
      <c r="BC16" s="18"/>
      <c r="BD16" s="18"/>
      <c r="BE16" s="18"/>
      <c r="BF16" s="18"/>
      <c r="BG16" s="18"/>
      <c r="BH16" s="18"/>
      <c r="BI16" s="18"/>
      <c r="BJ16" s="18"/>
      <c r="BK16" s="18"/>
      <c r="BL16" s="18"/>
      <c r="BM16" s="18"/>
      <c r="BN16" s="19"/>
    </row>
    <row r="17" spans="1:66" ht="13.5" customHeight="1" x14ac:dyDescent="0.25">
      <c r="A17" s="17" t="s">
        <v>15</v>
      </c>
      <c r="B17" s="18">
        <v>0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  <c r="O17" s="18">
        <v>0</v>
      </c>
      <c r="P17" s="18">
        <v>0</v>
      </c>
      <c r="Q17" s="18">
        <v>0</v>
      </c>
      <c r="R17" s="18">
        <v>0</v>
      </c>
      <c r="S17" s="18">
        <v>0</v>
      </c>
      <c r="T17" s="18">
        <v>0</v>
      </c>
      <c r="U17" s="18">
        <v>0</v>
      </c>
      <c r="V17" s="18">
        <v>0</v>
      </c>
      <c r="W17" s="18">
        <v>0</v>
      </c>
      <c r="X17" s="18">
        <v>0</v>
      </c>
      <c r="Y17" s="18">
        <v>0</v>
      </c>
      <c r="Z17" s="18">
        <v>0</v>
      </c>
      <c r="AA17" s="18">
        <v>0</v>
      </c>
      <c r="AB17" s="18">
        <v>0</v>
      </c>
      <c r="AC17" s="18">
        <v>0</v>
      </c>
      <c r="AD17" s="18">
        <v>0</v>
      </c>
      <c r="AE17" s="18">
        <v>0</v>
      </c>
      <c r="AF17" s="18">
        <v>0</v>
      </c>
      <c r="AG17" s="18">
        <v>0</v>
      </c>
      <c r="AH17" s="18">
        <v>0</v>
      </c>
      <c r="AI17" s="18">
        <v>0</v>
      </c>
      <c r="AJ17" s="18">
        <v>0</v>
      </c>
      <c r="AK17" s="18">
        <v>0</v>
      </c>
      <c r="AL17" s="18">
        <v>0</v>
      </c>
      <c r="AM17" s="18">
        <v>0</v>
      </c>
      <c r="AN17" s="18">
        <v>0</v>
      </c>
      <c r="AO17" s="18">
        <v>0</v>
      </c>
      <c r="AP17" s="18">
        <v>0</v>
      </c>
      <c r="AQ17" s="18">
        <v>0</v>
      </c>
      <c r="AR17" s="18">
        <v>0</v>
      </c>
      <c r="AS17" s="18">
        <v>0</v>
      </c>
      <c r="AT17" s="18"/>
      <c r="AU17" s="18"/>
      <c r="AV17" s="18"/>
      <c r="AW17" s="18"/>
      <c r="AX17" s="18"/>
      <c r="AY17" s="18"/>
      <c r="AZ17" s="18"/>
      <c r="BA17" s="18"/>
      <c r="BB17" s="18"/>
      <c r="BC17" s="18"/>
      <c r="BD17" s="18"/>
      <c r="BE17" s="18"/>
      <c r="BF17" s="18"/>
      <c r="BG17" s="18"/>
      <c r="BH17" s="18"/>
      <c r="BI17" s="18"/>
      <c r="BJ17" s="18"/>
      <c r="BK17" s="18"/>
      <c r="BL17" s="18"/>
      <c r="BM17" s="18"/>
      <c r="BN17" s="19"/>
    </row>
    <row r="18" spans="1:66" ht="13.5" customHeight="1" x14ac:dyDescent="0.25">
      <c r="A18" s="17" t="s">
        <v>16</v>
      </c>
      <c r="B18" s="18">
        <v>1</v>
      </c>
      <c r="C18" s="18">
        <v>1</v>
      </c>
      <c r="D18" s="18">
        <v>1</v>
      </c>
      <c r="E18" s="18">
        <v>1</v>
      </c>
      <c r="F18" s="18">
        <v>1</v>
      </c>
      <c r="G18" s="18">
        <v>0</v>
      </c>
      <c r="H18" s="18">
        <v>1</v>
      </c>
      <c r="I18" s="18">
        <v>1</v>
      </c>
      <c r="J18" s="18">
        <v>1</v>
      </c>
      <c r="K18" s="18">
        <v>1</v>
      </c>
      <c r="L18" s="18">
        <v>1</v>
      </c>
      <c r="M18" s="18">
        <v>0</v>
      </c>
      <c r="N18" s="18">
        <v>0</v>
      </c>
      <c r="O18" s="18">
        <v>0</v>
      </c>
      <c r="P18" s="18">
        <v>1</v>
      </c>
      <c r="Q18" s="18">
        <v>0</v>
      </c>
      <c r="R18" s="18">
        <v>1</v>
      </c>
      <c r="S18" s="18">
        <v>1</v>
      </c>
      <c r="T18" s="18">
        <v>0</v>
      </c>
      <c r="U18" s="18">
        <v>1</v>
      </c>
      <c r="V18" s="18">
        <v>0</v>
      </c>
      <c r="W18" s="18">
        <v>1</v>
      </c>
      <c r="X18" s="18">
        <v>1</v>
      </c>
      <c r="Y18" s="18">
        <v>1</v>
      </c>
      <c r="Z18" s="18">
        <v>1</v>
      </c>
      <c r="AA18" s="18">
        <v>1</v>
      </c>
      <c r="AB18" s="18">
        <v>1</v>
      </c>
      <c r="AC18" s="18">
        <v>1</v>
      </c>
      <c r="AD18" s="18">
        <v>0</v>
      </c>
      <c r="AE18" s="18">
        <v>1</v>
      </c>
      <c r="AF18" s="18">
        <v>1</v>
      </c>
      <c r="AG18" s="18">
        <v>1</v>
      </c>
      <c r="AH18" s="18">
        <v>1</v>
      </c>
      <c r="AI18" s="18">
        <v>1</v>
      </c>
      <c r="AJ18" s="18">
        <v>0</v>
      </c>
      <c r="AK18" s="18">
        <v>1</v>
      </c>
      <c r="AL18" s="18">
        <v>1</v>
      </c>
      <c r="AM18" s="18">
        <v>1</v>
      </c>
      <c r="AN18" s="18">
        <v>1</v>
      </c>
      <c r="AO18" s="18">
        <v>1</v>
      </c>
      <c r="AP18" s="18">
        <v>1</v>
      </c>
      <c r="AQ18" s="18">
        <v>1</v>
      </c>
      <c r="AR18" s="18">
        <v>1</v>
      </c>
      <c r="AS18" s="18">
        <v>1</v>
      </c>
      <c r="AT18" s="18"/>
      <c r="AU18" s="18"/>
      <c r="AV18" s="18"/>
      <c r="AW18" s="18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9"/>
    </row>
    <row r="19" spans="1:66" ht="13.5" customHeight="1" x14ac:dyDescent="0.25">
      <c r="A19" s="17" t="s">
        <v>17</v>
      </c>
      <c r="B19" s="18">
        <v>1</v>
      </c>
      <c r="C19" s="18">
        <v>-1</v>
      </c>
      <c r="D19" s="18">
        <v>0</v>
      </c>
      <c r="E19" s="18">
        <v>-1</v>
      </c>
      <c r="F19" s="18">
        <v>1</v>
      </c>
      <c r="G19" s="18">
        <v>-1</v>
      </c>
      <c r="H19" s="18">
        <v>1</v>
      </c>
      <c r="I19" s="18">
        <v>1</v>
      </c>
      <c r="J19" s="18">
        <v>1</v>
      </c>
      <c r="K19" s="18">
        <v>1</v>
      </c>
      <c r="L19" s="18">
        <v>1</v>
      </c>
      <c r="M19" s="18">
        <v>1</v>
      </c>
      <c r="N19" s="18">
        <v>1</v>
      </c>
      <c r="O19" s="18">
        <v>0</v>
      </c>
      <c r="P19" s="18">
        <v>1</v>
      </c>
      <c r="Q19" s="18">
        <v>0</v>
      </c>
      <c r="R19" s="18">
        <v>1</v>
      </c>
      <c r="S19" s="18">
        <v>1</v>
      </c>
      <c r="T19" s="18">
        <v>1</v>
      </c>
      <c r="U19" s="18">
        <v>0</v>
      </c>
      <c r="V19" s="18">
        <v>1</v>
      </c>
      <c r="W19" s="18">
        <v>1</v>
      </c>
      <c r="X19" s="18">
        <v>1</v>
      </c>
      <c r="Y19" s="18">
        <v>1</v>
      </c>
      <c r="Z19" s="18">
        <v>1</v>
      </c>
      <c r="AA19" s="18">
        <v>0</v>
      </c>
      <c r="AB19" s="18">
        <v>1</v>
      </c>
      <c r="AC19" s="18">
        <v>1</v>
      </c>
      <c r="AD19" s="18">
        <v>0</v>
      </c>
      <c r="AE19" s="18">
        <v>1</v>
      </c>
      <c r="AF19" s="18">
        <v>0</v>
      </c>
      <c r="AG19" s="18">
        <v>1</v>
      </c>
      <c r="AH19" s="18">
        <v>1</v>
      </c>
      <c r="AI19" s="18">
        <v>1</v>
      </c>
      <c r="AJ19" s="18">
        <v>0</v>
      </c>
      <c r="AK19" s="18">
        <v>0</v>
      </c>
      <c r="AL19" s="18">
        <v>0</v>
      </c>
      <c r="AM19" s="18">
        <v>1</v>
      </c>
      <c r="AN19" s="18">
        <v>1</v>
      </c>
      <c r="AO19" s="18">
        <v>1</v>
      </c>
      <c r="AP19" s="18">
        <v>1</v>
      </c>
      <c r="AQ19" s="18">
        <v>1</v>
      </c>
      <c r="AR19" s="18">
        <v>1</v>
      </c>
      <c r="AS19" s="18">
        <v>1</v>
      </c>
      <c r="AT19" s="18"/>
      <c r="AU19" s="18"/>
      <c r="AV19" s="18"/>
      <c r="AW19" s="18"/>
      <c r="AX19" s="18"/>
      <c r="AY19" s="18"/>
      <c r="AZ19" s="18"/>
      <c r="BA19" s="18"/>
      <c r="BB19" s="18"/>
      <c r="BC19" s="18"/>
      <c r="BD19" s="18"/>
      <c r="BE19" s="18"/>
      <c r="BF19" s="18"/>
      <c r="BG19" s="18"/>
      <c r="BH19" s="18"/>
      <c r="BI19" s="18"/>
      <c r="BJ19" s="18"/>
      <c r="BK19" s="18"/>
      <c r="BL19" s="18"/>
      <c r="BM19" s="18"/>
      <c r="BN19" s="19"/>
    </row>
    <row r="20" spans="1:66" ht="13.5" customHeight="1" x14ac:dyDescent="0.25">
      <c r="A20" s="17" t="s">
        <v>18</v>
      </c>
      <c r="B20" s="18">
        <v>0</v>
      </c>
      <c r="C20" s="18">
        <v>-1</v>
      </c>
      <c r="D20" s="18">
        <v>0</v>
      </c>
      <c r="E20" s="18">
        <v>0</v>
      </c>
      <c r="F20" s="18">
        <v>1</v>
      </c>
      <c r="G20" s="18">
        <v>1</v>
      </c>
      <c r="H20" s="18">
        <v>1</v>
      </c>
      <c r="I20" s="18">
        <v>1</v>
      </c>
      <c r="J20" s="18">
        <v>1</v>
      </c>
      <c r="K20" s="18">
        <v>1</v>
      </c>
      <c r="L20" s="18">
        <v>1</v>
      </c>
      <c r="M20" s="18">
        <v>1</v>
      </c>
      <c r="N20" s="18">
        <v>1</v>
      </c>
      <c r="O20" s="18">
        <v>0</v>
      </c>
      <c r="P20" s="18">
        <v>-1</v>
      </c>
      <c r="Q20" s="18">
        <v>0</v>
      </c>
      <c r="R20" s="18">
        <v>1</v>
      </c>
      <c r="S20" s="18">
        <v>1</v>
      </c>
      <c r="T20" s="18">
        <v>0</v>
      </c>
      <c r="U20" s="18">
        <v>1</v>
      </c>
      <c r="V20" s="18">
        <v>1</v>
      </c>
      <c r="W20" s="18">
        <v>0</v>
      </c>
      <c r="X20" s="18">
        <v>1</v>
      </c>
      <c r="Y20" s="18">
        <v>1</v>
      </c>
      <c r="Z20" s="18">
        <v>1</v>
      </c>
      <c r="AA20" s="18">
        <v>1</v>
      </c>
      <c r="AB20" s="18">
        <v>1</v>
      </c>
      <c r="AC20" s="18">
        <v>0</v>
      </c>
      <c r="AD20" s="18">
        <v>1</v>
      </c>
      <c r="AE20" s="18">
        <v>1</v>
      </c>
      <c r="AF20" s="18">
        <v>0</v>
      </c>
      <c r="AG20" s="18">
        <v>1</v>
      </c>
      <c r="AH20" s="18">
        <v>-1</v>
      </c>
      <c r="AI20" s="18">
        <v>1</v>
      </c>
      <c r="AJ20" s="18">
        <v>-1</v>
      </c>
      <c r="AK20" s="18">
        <v>0</v>
      </c>
      <c r="AL20" s="18">
        <v>1</v>
      </c>
      <c r="AM20" s="18">
        <v>1</v>
      </c>
      <c r="AN20" s="18">
        <v>1</v>
      </c>
      <c r="AO20" s="18">
        <v>1</v>
      </c>
      <c r="AP20" s="18">
        <v>1</v>
      </c>
      <c r="AQ20" s="18">
        <v>1</v>
      </c>
      <c r="AR20" s="18">
        <v>1</v>
      </c>
      <c r="AS20" s="18">
        <v>1</v>
      </c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19"/>
    </row>
    <row r="21" spans="1:66" ht="13.5" customHeight="1" x14ac:dyDescent="0.25">
      <c r="A21" s="17" t="s">
        <v>19</v>
      </c>
      <c r="B21" s="18">
        <v>0</v>
      </c>
      <c r="C21" s="18">
        <v>-1</v>
      </c>
      <c r="D21" s="18">
        <v>0</v>
      </c>
      <c r="E21" s="18">
        <v>1</v>
      </c>
      <c r="F21" s="18">
        <v>1</v>
      </c>
      <c r="G21" s="18">
        <v>1</v>
      </c>
      <c r="H21" s="18">
        <v>1</v>
      </c>
      <c r="I21" s="18">
        <v>0</v>
      </c>
      <c r="J21" s="18">
        <v>1</v>
      </c>
      <c r="K21" s="18">
        <v>1</v>
      </c>
      <c r="L21" s="18">
        <v>1</v>
      </c>
      <c r="M21" s="18">
        <v>1</v>
      </c>
      <c r="N21" s="18">
        <v>1</v>
      </c>
      <c r="O21" s="18">
        <v>1</v>
      </c>
      <c r="P21" s="18">
        <v>1</v>
      </c>
      <c r="Q21" s="18">
        <v>0</v>
      </c>
      <c r="R21" s="18">
        <v>1</v>
      </c>
      <c r="S21" s="18">
        <v>1</v>
      </c>
      <c r="T21" s="18">
        <v>0</v>
      </c>
      <c r="U21" s="18">
        <v>0</v>
      </c>
      <c r="V21" s="18">
        <v>1</v>
      </c>
      <c r="W21" s="18">
        <v>1</v>
      </c>
      <c r="X21" s="18">
        <v>1</v>
      </c>
      <c r="Y21" s="18">
        <v>1</v>
      </c>
      <c r="Z21" s="18">
        <v>1</v>
      </c>
      <c r="AA21" s="18">
        <v>1</v>
      </c>
      <c r="AB21" s="18">
        <v>1</v>
      </c>
      <c r="AC21" s="18">
        <v>0</v>
      </c>
      <c r="AD21" s="18">
        <v>1</v>
      </c>
      <c r="AE21" s="18">
        <v>1</v>
      </c>
      <c r="AF21" s="18">
        <v>1</v>
      </c>
      <c r="AG21" s="18">
        <v>1</v>
      </c>
      <c r="AH21" s="18">
        <v>1</v>
      </c>
      <c r="AI21" s="18">
        <v>0</v>
      </c>
      <c r="AJ21" s="18">
        <v>1</v>
      </c>
      <c r="AK21" s="18">
        <v>1</v>
      </c>
      <c r="AL21" s="18">
        <v>0</v>
      </c>
      <c r="AM21" s="18">
        <v>0</v>
      </c>
      <c r="AN21" s="18">
        <v>1</v>
      </c>
      <c r="AO21" s="18">
        <v>1</v>
      </c>
      <c r="AP21" s="18">
        <v>1</v>
      </c>
      <c r="AQ21" s="18">
        <v>1</v>
      </c>
      <c r="AR21" s="18">
        <v>1</v>
      </c>
      <c r="AS21" s="18">
        <v>1</v>
      </c>
      <c r="AT21" s="18"/>
      <c r="AU21" s="18"/>
      <c r="AV21" s="18"/>
      <c r="AW21" s="18"/>
      <c r="AX21" s="18"/>
      <c r="AY21" s="18"/>
      <c r="AZ21" s="18"/>
      <c r="BA21" s="18"/>
      <c r="BB21" s="18"/>
      <c r="BC21" s="18"/>
      <c r="BD21" s="18"/>
      <c r="BE21" s="18"/>
      <c r="BF21" s="18"/>
      <c r="BG21" s="18"/>
      <c r="BH21" s="18"/>
      <c r="BI21" s="18"/>
      <c r="BJ21" s="18"/>
      <c r="BK21" s="18"/>
      <c r="BL21" s="18"/>
      <c r="BM21" s="18"/>
      <c r="BN21" s="19"/>
    </row>
    <row r="22" spans="1:66" ht="13.5" customHeight="1" x14ac:dyDescent="0.25">
      <c r="A22" s="17" t="s">
        <v>20</v>
      </c>
      <c r="B22" s="18">
        <v>1</v>
      </c>
      <c r="C22" s="18">
        <v>1</v>
      </c>
      <c r="D22" s="18">
        <v>1</v>
      </c>
      <c r="E22" s="18">
        <v>-1</v>
      </c>
      <c r="F22" s="18">
        <v>1</v>
      </c>
      <c r="G22" s="18">
        <v>1</v>
      </c>
      <c r="H22" s="18">
        <v>0</v>
      </c>
      <c r="I22" s="18">
        <v>-1</v>
      </c>
      <c r="J22" s="18">
        <v>1</v>
      </c>
      <c r="K22" s="18">
        <v>1</v>
      </c>
      <c r="L22" s="18">
        <v>0</v>
      </c>
      <c r="M22" s="18">
        <v>1</v>
      </c>
      <c r="N22" s="18">
        <v>1</v>
      </c>
      <c r="O22" s="18">
        <v>-1</v>
      </c>
      <c r="P22" s="18">
        <v>0</v>
      </c>
      <c r="Q22" s="18">
        <v>0</v>
      </c>
      <c r="R22" s="18">
        <v>1</v>
      </c>
      <c r="S22" s="18">
        <v>1</v>
      </c>
      <c r="T22" s="18">
        <v>1</v>
      </c>
      <c r="U22" s="18">
        <v>1</v>
      </c>
      <c r="V22" s="18">
        <v>1</v>
      </c>
      <c r="W22" s="18">
        <v>1</v>
      </c>
      <c r="X22" s="18">
        <v>1</v>
      </c>
      <c r="Y22" s="18">
        <v>1</v>
      </c>
      <c r="Z22" s="18">
        <v>1</v>
      </c>
      <c r="AA22" s="18">
        <v>1</v>
      </c>
      <c r="AB22" s="18">
        <v>0</v>
      </c>
      <c r="AC22" s="18">
        <v>1</v>
      </c>
      <c r="AD22" s="18">
        <v>1</v>
      </c>
      <c r="AE22" s="18">
        <v>1</v>
      </c>
      <c r="AF22" s="18">
        <v>0</v>
      </c>
      <c r="AG22" s="18">
        <v>1</v>
      </c>
      <c r="AH22" s="18">
        <v>1</v>
      </c>
      <c r="AI22" s="18">
        <v>0</v>
      </c>
      <c r="AJ22" s="18">
        <v>0</v>
      </c>
      <c r="AK22" s="18">
        <v>0</v>
      </c>
      <c r="AL22" s="18">
        <v>1</v>
      </c>
      <c r="AM22" s="18">
        <v>1</v>
      </c>
      <c r="AN22" s="18">
        <v>1</v>
      </c>
      <c r="AO22" s="18">
        <v>1</v>
      </c>
      <c r="AP22" s="18">
        <v>1</v>
      </c>
      <c r="AQ22" s="18">
        <v>1</v>
      </c>
      <c r="AR22" s="18">
        <v>1</v>
      </c>
      <c r="AS22" s="18">
        <v>1</v>
      </c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19"/>
    </row>
    <row r="23" spans="1:66" ht="13.5" customHeight="1" x14ac:dyDescent="0.25">
      <c r="A23" s="17" t="s">
        <v>21</v>
      </c>
      <c r="B23" s="18">
        <v>0</v>
      </c>
      <c r="C23" s="18">
        <v>1</v>
      </c>
      <c r="D23" s="18">
        <v>0</v>
      </c>
      <c r="E23" s="18">
        <v>-1</v>
      </c>
      <c r="F23" s="18">
        <v>1</v>
      </c>
      <c r="G23" s="18">
        <v>-1</v>
      </c>
      <c r="H23" s="18">
        <v>1</v>
      </c>
      <c r="I23" s="18">
        <v>1</v>
      </c>
      <c r="J23" s="18">
        <v>1</v>
      </c>
      <c r="K23" s="18">
        <v>0</v>
      </c>
      <c r="L23" s="18">
        <v>1</v>
      </c>
      <c r="M23" s="18">
        <v>1</v>
      </c>
      <c r="N23" s="18">
        <v>0</v>
      </c>
      <c r="O23" s="18">
        <v>1</v>
      </c>
      <c r="P23" s="18">
        <v>1</v>
      </c>
      <c r="Q23" s="18">
        <v>0</v>
      </c>
      <c r="R23" s="18">
        <v>1</v>
      </c>
      <c r="S23" s="18">
        <v>1</v>
      </c>
      <c r="T23" s="18">
        <v>-1</v>
      </c>
      <c r="U23" s="18">
        <v>0</v>
      </c>
      <c r="V23" s="18">
        <v>1</v>
      </c>
      <c r="W23" s="18">
        <v>0</v>
      </c>
      <c r="X23" s="18">
        <v>1</v>
      </c>
      <c r="Y23" s="18">
        <v>-1</v>
      </c>
      <c r="Z23" s="18">
        <v>1</v>
      </c>
      <c r="AA23" s="18">
        <v>0</v>
      </c>
      <c r="AB23" s="18">
        <v>1</v>
      </c>
      <c r="AC23" s="18">
        <v>1</v>
      </c>
      <c r="AD23" s="18">
        <v>0</v>
      </c>
      <c r="AE23" s="18">
        <v>1</v>
      </c>
      <c r="AF23" s="18">
        <v>-1</v>
      </c>
      <c r="AG23" s="18">
        <v>1</v>
      </c>
      <c r="AH23" s="18">
        <v>-1</v>
      </c>
      <c r="AI23" s="18">
        <v>1</v>
      </c>
      <c r="AJ23" s="18">
        <v>1</v>
      </c>
      <c r="AK23" s="18">
        <v>-1</v>
      </c>
      <c r="AL23" s="18">
        <v>0</v>
      </c>
      <c r="AM23" s="18">
        <v>1</v>
      </c>
      <c r="AN23" s="18">
        <v>1</v>
      </c>
      <c r="AO23" s="18">
        <v>1</v>
      </c>
      <c r="AP23" s="18">
        <v>1</v>
      </c>
      <c r="AQ23" s="18">
        <v>1</v>
      </c>
      <c r="AR23" s="18">
        <v>1</v>
      </c>
      <c r="AS23" s="18">
        <v>1</v>
      </c>
      <c r="AT23" s="18"/>
      <c r="AU23" s="18"/>
      <c r="AV23" s="18"/>
      <c r="AW23" s="18"/>
      <c r="AX23" s="18"/>
      <c r="AY23" s="18"/>
      <c r="AZ23" s="18"/>
      <c r="BA23" s="18"/>
      <c r="BB23" s="18"/>
      <c r="BC23" s="18"/>
      <c r="BD23" s="18"/>
      <c r="BE23" s="18"/>
      <c r="BF23" s="18"/>
      <c r="BG23" s="18"/>
      <c r="BH23" s="18"/>
      <c r="BI23" s="18"/>
      <c r="BJ23" s="18"/>
      <c r="BK23" s="18"/>
      <c r="BL23" s="18"/>
      <c r="BM23" s="18"/>
      <c r="BN23" s="19"/>
    </row>
    <row r="24" spans="1:66" ht="13.5" customHeight="1" x14ac:dyDescent="0.25">
      <c r="A24" s="17" t="s">
        <v>22</v>
      </c>
      <c r="B24" s="18">
        <v>1</v>
      </c>
      <c r="C24" s="18">
        <v>0</v>
      </c>
      <c r="D24" s="18">
        <v>0</v>
      </c>
      <c r="E24" s="18">
        <v>1</v>
      </c>
      <c r="F24" s="18">
        <v>0</v>
      </c>
      <c r="G24" s="18">
        <v>0</v>
      </c>
      <c r="H24" s="18">
        <v>1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v>0</v>
      </c>
      <c r="P24" s="18">
        <v>0</v>
      </c>
      <c r="Q24" s="18">
        <v>0</v>
      </c>
      <c r="R24" s="18">
        <v>1</v>
      </c>
      <c r="S24" s="18">
        <v>1</v>
      </c>
      <c r="T24" s="18">
        <v>1</v>
      </c>
      <c r="U24" s="18">
        <v>1</v>
      </c>
      <c r="V24" s="18">
        <v>1</v>
      </c>
      <c r="W24" s="18">
        <v>1</v>
      </c>
      <c r="X24" s="18">
        <v>1</v>
      </c>
      <c r="Y24" s="18" t="s">
        <v>0</v>
      </c>
      <c r="Z24" s="18" t="s">
        <v>0</v>
      </c>
      <c r="AA24" s="18">
        <v>0</v>
      </c>
      <c r="AB24" s="18">
        <v>1</v>
      </c>
      <c r="AC24" s="18">
        <v>0</v>
      </c>
      <c r="AD24" s="18">
        <v>0</v>
      </c>
      <c r="AE24" s="18">
        <v>1</v>
      </c>
      <c r="AF24" s="18">
        <v>0</v>
      </c>
      <c r="AG24" s="18">
        <v>1</v>
      </c>
      <c r="AH24" s="18">
        <v>1</v>
      </c>
      <c r="AI24" s="18">
        <v>0</v>
      </c>
      <c r="AJ24" s="18">
        <v>0</v>
      </c>
      <c r="AK24" s="18">
        <v>0</v>
      </c>
      <c r="AL24" s="18">
        <v>1</v>
      </c>
      <c r="AM24" s="18">
        <v>1</v>
      </c>
      <c r="AN24" s="18">
        <v>0</v>
      </c>
      <c r="AO24" s="18">
        <v>1</v>
      </c>
      <c r="AP24" s="18">
        <v>1</v>
      </c>
      <c r="AQ24" s="18">
        <v>1</v>
      </c>
      <c r="AR24" s="18">
        <v>1</v>
      </c>
      <c r="AS24" s="18">
        <v>1</v>
      </c>
      <c r="AT24" s="18"/>
      <c r="AU24" s="18"/>
      <c r="AV24" s="18"/>
      <c r="AW24" s="18"/>
      <c r="AX24" s="18"/>
      <c r="AY24" s="18"/>
      <c r="AZ24" s="18"/>
      <c r="BA24" s="18"/>
      <c r="BB24" s="18"/>
      <c r="BC24" s="18"/>
      <c r="BD24" s="18"/>
      <c r="BE24" s="18"/>
      <c r="BF24" s="18"/>
      <c r="BG24" s="18"/>
      <c r="BH24" s="18"/>
      <c r="BI24" s="18"/>
      <c r="BJ24" s="18"/>
      <c r="BK24" s="18"/>
      <c r="BL24" s="18"/>
      <c r="BM24" s="18"/>
      <c r="BN24" s="19"/>
    </row>
    <row r="25" spans="1:66" ht="13.5" customHeight="1" x14ac:dyDescent="0.25">
      <c r="A25" s="17" t="s">
        <v>23</v>
      </c>
      <c r="B25" s="18">
        <v>1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1</v>
      </c>
      <c r="N25" s="18">
        <v>-1</v>
      </c>
      <c r="O25" s="18">
        <v>1</v>
      </c>
      <c r="P25" s="18">
        <v>1</v>
      </c>
      <c r="Q25" s="18">
        <v>0</v>
      </c>
      <c r="R25" s="18">
        <v>1</v>
      </c>
      <c r="S25" s="18">
        <v>1</v>
      </c>
      <c r="T25" s="18">
        <v>1</v>
      </c>
      <c r="U25" s="18">
        <v>1</v>
      </c>
      <c r="V25" s="18">
        <v>1</v>
      </c>
      <c r="W25" s="18">
        <v>1</v>
      </c>
      <c r="X25" s="18">
        <v>1</v>
      </c>
      <c r="Y25" s="18">
        <v>1</v>
      </c>
      <c r="Z25" s="18">
        <v>1</v>
      </c>
      <c r="AA25" s="18">
        <v>1</v>
      </c>
      <c r="AB25" s="18">
        <v>1</v>
      </c>
      <c r="AC25" s="18">
        <v>0</v>
      </c>
      <c r="AD25" s="18">
        <v>1</v>
      </c>
      <c r="AE25" s="18">
        <v>1</v>
      </c>
      <c r="AF25" s="18">
        <v>0</v>
      </c>
      <c r="AG25" s="18">
        <v>1</v>
      </c>
      <c r="AH25" s="18">
        <v>1</v>
      </c>
      <c r="AI25" s="18">
        <v>1</v>
      </c>
      <c r="AJ25" s="18">
        <v>1</v>
      </c>
      <c r="AK25" s="18">
        <v>1</v>
      </c>
      <c r="AL25" s="18">
        <v>-1</v>
      </c>
      <c r="AM25" s="18">
        <v>1</v>
      </c>
      <c r="AN25" s="18">
        <v>1</v>
      </c>
      <c r="AO25" s="18">
        <v>1</v>
      </c>
      <c r="AP25" s="18">
        <v>1</v>
      </c>
      <c r="AQ25" s="18">
        <v>1</v>
      </c>
      <c r="AR25" s="18">
        <v>1</v>
      </c>
      <c r="AS25" s="18">
        <v>1</v>
      </c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9"/>
    </row>
    <row r="26" spans="1:66" ht="13.5" customHeight="1" x14ac:dyDescent="0.25">
      <c r="A26" s="24" t="s">
        <v>24</v>
      </c>
      <c r="B26" s="25">
        <v>1</v>
      </c>
      <c r="C26" s="25">
        <v>1</v>
      </c>
      <c r="D26" s="25">
        <v>0</v>
      </c>
      <c r="E26" s="25">
        <v>0</v>
      </c>
      <c r="F26" s="25">
        <v>0</v>
      </c>
      <c r="G26" s="25">
        <v>1</v>
      </c>
      <c r="H26" s="25">
        <v>1</v>
      </c>
      <c r="I26" s="25">
        <v>1</v>
      </c>
      <c r="J26" s="25">
        <v>0</v>
      </c>
      <c r="K26" s="25">
        <v>0</v>
      </c>
      <c r="L26" s="25">
        <v>1</v>
      </c>
      <c r="M26" s="25">
        <v>0</v>
      </c>
      <c r="N26" s="25">
        <v>1</v>
      </c>
      <c r="O26" s="25">
        <v>1</v>
      </c>
      <c r="P26" s="25">
        <v>1</v>
      </c>
      <c r="Q26" s="25">
        <v>0</v>
      </c>
      <c r="R26" s="25">
        <v>1</v>
      </c>
      <c r="S26" s="25">
        <v>1</v>
      </c>
      <c r="T26" s="25">
        <v>1</v>
      </c>
      <c r="U26" s="25">
        <v>0</v>
      </c>
      <c r="V26" s="25">
        <v>1</v>
      </c>
      <c r="W26" s="25">
        <v>0</v>
      </c>
      <c r="X26" s="25">
        <v>1</v>
      </c>
      <c r="Y26" s="25">
        <v>1</v>
      </c>
      <c r="Z26" s="25">
        <v>1</v>
      </c>
      <c r="AA26" s="25">
        <v>0</v>
      </c>
      <c r="AB26" s="25">
        <v>1</v>
      </c>
      <c r="AC26" s="25">
        <v>-1</v>
      </c>
      <c r="AD26" s="25">
        <v>1</v>
      </c>
      <c r="AE26" s="25">
        <v>1</v>
      </c>
      <c r="AF26" s="25">
        <v>1</v>
      </c>
      <c r="AG26" s="25">
        <v>1</v>
      </c>
      <c r="AH26" s="25">
        <v>-1</v>
      </c>
      <c r="AI26" s="25">
        <v>1</v>
      </c>
      <c r="AJ26" s="25">
        <v>0</v>
      </c>
      <c r="AK26" s="25">
        <v>0</v>
      </c>
      <c r="AL26" s="25">
        <v>1</v>
      </c>
      <c r="AM26" s="25">
        <v>-1</v>
      </c>
      <c r="AN26" s="25">
        <v>1</v>
      </c>
      <c r="AO26" s="25">
        <v>1</v>
      </c>
      <c r="AP26" s="25">
        <v>1</v>
      </c>
      <c r="AQ26" s="25">
        <v>0</v>
      </c>
      <c r="AR26" s="25">
        <v>1</v>
      </c>
      <c r="AS26" s="25">
        <v>1</v>
      </c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6"/>
    </row>
    <row r="28" spans="1:66" ht="15.75" customHeight="1" x14ac:dyDescent="0.25">
      <c r="A28" s="27" t="s">
        <v>54</v>
      </c>
      <c r="B28" s="27">
        <v>1</v>
      </c>
      <c r="C28" s="27">
        <v>1</v>
      </c>
      <c r="D28" s="27">
        <v>1</v>
      </c>
      <c r="E28" s="27">
        <v>1</v>
      </c>
      <c r="F28" s="27">
        <v>1</v>
      </c>
      <c r="G28" s="27">
        <v>0</v>
      </c>
      <c r="H28" s="27">
        <v>1</v>
      </c>
      <c r="I28" s="27">
        <v>1</v>
      </c>
      <c r="J28" s="27">
        <v>1</v>
      </c>
      <c r="K28" s="27">
        <v>1</v>
      </c>
      <c r="L28" s="27">
        <v>1</v>
      </c>
      <c r="M28" s="27">
        <v>1</v>
      </c>
      <c r="N28" s="27">
        <v>1</v>
      </c>
      <c r="O28" s="27">
        <v>0</v>
      </c>
      <c r="P28" s="27">
        <v>0</v>
      </c>
      <c r="Q28" s="27">
        <v>0</v>
      </c>
      <c r="R28" s="27">
        <v>1</v>
      </c>
      <c r="S28" s="27">
        <v>1</v>
      </c>
      <c r="T28" s="27">
        <v>1</v>
      </c>
      <c r="U28" s="27">
        <v>1</v>
      </c>
      <c r="V28" s="27">
        <v>1</v>
      </c>
      <c r="W28" s="27">
        <v>0</v>
      </c>
      <c r="X28" s="27">
        <v>0</v>
      </c>
      <c r="Y28" s="27">
        <v>0</v>
      </c>
      <c r="Z28" s="27">
        <v>1</v>
      </c>
      <c r="AA28" s="27">
        <v>1</v>
      </c>
      <c r="AB28" s="27">
        <v>1</v>
      </c>
      <c r="AC28" s="27">
        <v>0</v>
      </c>
      <c r="AD28" s="27">
        <v>1</v>
      </c>
      <c r="AE28" s="27">
        <v>1</v>
      </c>
      <c r="AF28" s="27">
        <v>1</v>
      </c>
      <c r="AG28" s="27">
        <v>1</v>
      </c>
      <c r="AH28" s="27">
        <v>1</v>
      </c>
      <c r="AI28" s="27">
        <v>1</v>
      </c>
      <c r="AJ28" s="27">
        <v>1</v>
      </c>
      <c r="AK28" s="27">
        <v>1</v>
      </c>
      <c r="AL28" s="27">
        <v>1</v>
      </c>
      <c r="AM28" s="27">
        <v>1</v>
      </c>
      <c r="AN28" s="27">
        <v>1</v>
      </c>
      <c r="AO28" s="27">
        <v>1</v>
      </c>
      <c r="AP28" s="27">
        <v>1</v>
      </c>
      <c r="AQ28" s="27">
        <v>1</v>
      </c>
      <c r="AR28" s="27">
        <v>1</v>
      </c>
      <c r="AS28" s="27">
        <v>1</v>
      </c>
    </row>
    <row r="29" spans="1:66" ht="15.75" customHeight="1" x14ac:dyDescent="0.25">
      <c r="A29" s="27" t="s">
        <v>55</v>
      </c>
      <c r="B29" s="27">
        <v>1</v>
      </c>
      <c r="C29" s="27">
        <v>1</v>
      </c>
      <c r="D29" s="27">
        <v>1</v>
      </c>
      <c r="E29" s="27">
        <v>0</v>
      </c>
      <c r="F29" s="27">
        <v>1</v>
      </c>
      <c r="G29" s="27">
        <v>1</v>
      </c>
      <c r="H29" s="27">
        <v>1</v>
      </c>
      <c r="I29" s="27">
        <v>1</v>
      </c>
      <c r="J29" s="27">
        <v>1</v>
      </c>
      <c r="K29" s="27">
        <v>1</v>
      </c>
      <c r="L29" s="27">
        <v>0</v>
      </c>
      <c r="M29" s="27">
        <v>1</v>
      </c>
      <c r="N29" s="27">
        <v>1</v>
      </c>
      <c r="O29" s="27">
        <v>1</v>
      </c>
      <c r="P29" s="27">
        <v>1</v>
      </c>
      <c r="Q29" s="27">
        <v>0</v>
      </c>
      <c r="R29" s="27">
        <v>0</v>
      </c>
      <c r="S29" s="27">
        <v>1</v>
      </c>
      <c r="T29" s="27">
        <v>1</v>
      </c>
      <c r="U29" s="27">
        <v>0</v>
      </c>
      <c r="V29" s="27">
        <v>1</v>
      </c>
      <c r="W29" s="27">
        <v>1</v>
      </c>
      <c r="X29" s="27">
        <v>1</v>
      </c>
      <c r="Y29" s="27">
        <v>1</v>
      </c>
      <c r="Z29" s="27">
        <v>1</v>
      </c>
      <c r="AA29" s="27">
        <v>0</v>
      </c>
      <c r="AB29" s="27">
        <v>1</v>
      </c>
      <c r="AC29" s="27">
        <v>1</v>
      </c>
      <c r="AD29" s="27">
        <v>1</v>
      </c>
      <c r="AE29" s="27">
        <v>1</v>
      </c>
      <c r="AF29" s="27">
        <v>0</v>
      </c>
      <c r="AG29" s="27">
        <v>1</v>
      </c>
      <c r="AH29" s="27">
        <v>1</v>
      </c>
      <c r="AI29" s="27">
        <v>1</v>
      </c>
      <c r="AJ29" s="27">
        <v>0</v>
      </c>
      <c r="AK29" s="27">
        <v>0</v>
      </c>
      <c r="AL29" s="27">
        <v>0</v>
      </c>
      <c r="AM29" s="27">
        <v>0</v>
      </c>
      <c r="AN29" s="27">
        <v>0</v>
      </c>
      <c r="AO29" s="27">
        <v>1</v>
      </c>
      <c r="AP29" s="27">
        <v>0</v>
      </c>
      <c r="AQ29" s="27">
        <v>0</v>
      </c>
      <c r="AR29" s="27">
        <v>1</v>
      </c>
      <c r="AS29" s="27">
        <v>1</v>
      </c>
    </row>
    <row r="30" spans="1:66" ht="15.75" customHeight="1" x14ac:dyDescent="0.25">
      <c r="A30" s="27"/>
    </row>
    <row r="31" spans="1:66" ht="15.75" customHeight="1" x14ac:dyDescent="0.25">
      <c r="A31" s="28" t="s">
        <v>56</v>
      </c>
    </row>
    <row r="32" spans="1:66" ht="15.75" customHeight="1" x14ac:dyDescent="0.25">
      <c r="A32" s="28" t="s">
        <v>57</v>
      </c>
    </row>
    <row r="33" spans="1:24" ht="15.75" customHeight="1" x14ac:dyDescent="0.25">
      <c r="A33" s="28" t="s">
        <v>58</v>
      </c>
      <c r="U33" s="73" t="s">
        <v>59</v>
      </c>
      <c r="V33" s="74"/>
      <c r="W33" s="75"/>
      <c r="X33" s="27"/>
    </row>
    <row r="34" spans="1:24" ht="15.75" customHeight="1" x14ac:dyDescent="0.25">
      <c r="U34" s="29" t="s">
        <v>60</v>
      </c>
      <c r="V34" s="29" t="s">
        <v>61</v>
      </c>
      <c r="W34" s="30">
        <f>AVERAGE('[1]Periodisering U17 - S 2018-2019'!E2,'[1]Periodisering U17 - S 2018-2019'!E5,'[1]Periodisering U17 - S 2018-2019'!E7,'[1]Periodisering U17 - S 2018-2019'!E9)</f>
        <v>7</v>
      </c>
    </row>
    <row r="35" spans="1:24" ht="15.75" customHeight="1" x14ac:dyDescent="0.25">
      <c r="U35" s="29" t="s">
        <v>62</v>
      </c>
      <c r="V35" s="29" t="s">
        <v>63</v>
      </c>
      <c r="W35" s="30">
        <f>AVERAGE('[1]Periodisering U17 - S 2018-2019'!E12,'[1]Periodisering U17 - S 2018-2019'!E14)</f>
        <v>8.5</v>
      </c>
    </row>
    <row r="36" spans="1:24" ht="15.75" customHeight="1" x14ac:dyDescent="0.25">
      <c r="U36" s="29" t="s">
        <v>64</v>
      </c>
      <c r="V36" s="29" t="s">
        <v>65</v>
      </c>
      <c r="W36" s="30">
        <f>AVERAGE('[1]Periodisering U17 - S 2018-2019'!E17,'[1]Periodisering U17 - S 2018-2019'!E19,'[1]Periodisering U17 - S 2018-2019'!E21)</f>
        <v>11</v>
      </c>
    </row>
    <row r="37" spans="1:24" ht="15.75" customHeight="1" x14ac:dyDescent="0.25">
      <c r="U37" s="29" t="s">
        <v>66</v>
      </c>
      <c r="V37" s="29" t="s">
        <v>67</v>
      </c>
      <c r="W37" s="30">
        <f>AVERAGE('[1]Periodisering U17 - S 2018-2019'!E24,'[1]Periodisering U17 - S 2018-2019'!E26)</f>
        <v>10.5</v>
      </c>
    </row>
    <row r="38" spans="1:24" ht="15.75" customHeight="1" x14ac:dyDescent="0.25">
      <c r="U38" s="29" t="s">
        <v>68</v>
      </c>
      <c r="V38" s="29" t="s">
        <v>69</v>
      </c>
      <c r="W38" s="30">
        <f>AVERAGE('[1]Periodisering U17 - S 2018-2019'!E31,'[1]Periodisering U17 - S 2018-2019'!E33)</f>
        <v>9.5</v>
      </c>
    </row>
    <row r="39" spans="1:24" ht="15.75" customHeight="1" x14ac:dyDescent="0.25">
      <c r="U39" s="29" t="s">
        <v>70</v>
      </c>
      <c r="V39" s="29" t="s">
        <v>71</v>
      </c>
      <c r="W39" s="30">
        <f>AVERAGE('[1]Periodisering U17 - S 2018-2019'!E40,'[1]Periodisering U17 - S 2018-2019'!E42)</f>
        <v>17.5</v>
      </c>
    </row>
    <row r="40" spans="1:24" ht="15.75" customHeight="1" x14ac:dyDescent="0.25">
      <c r="U40" s="29" t="s">
        <v>72</v>
      </c>
      <c r="V40" s="29" t="s">
        <v>73</v>
      </c>
      <c r="W40" s="30">
        <f>AVERAGE('[1]Periodisering U17 - S 2018-2019'!E45,'[1]Periodisering U17 - S 2018-2019'!E47,'[1]Periodisering U17 - S 2018-2019'!E49)</f>
        <v>14</v>
      </c>
    </row>
    <row r="41" spans="1:24" ht="15.75" customHeight="1" x14ac:dyDescent="0.25">
      <c r="U41" s="29" t="s">
        <v>74</v>
      </c>
      <c r="V41" s="29" t="s">
        <v>75</v>
      </c>
      <c r="W41" s="30">
        <f>AVERAGE('[1]Periodisering U17 - S 2018-2019'!E54,'[1]Periodisering U17 - S 2018-2019'!E56)</f>
        <v>16</v>
      </c>
    </row>
    <row r="42" spans="1:24" ht="15.75" customHeight="1" x14ac:dyDescent="0.25">
      <c r="U42" s="29" t="s">
        <v>76</v>
      </c>
      <c r="V42" s="29" t="s">
        <v>77</v>
      </c>
      <c r="W42" s="30">
        <f>AVERAGE('[1]Periodisering U17 - S 2018-2019'!E61,'[1]Periodisering U17 - S 2018-2019'!E63)</f>
        <v>13</v>
      </c>
    </row>
    <row r="43" spans="1:24" ht="15.75" customHeight="1" x14ac:dyDescent="0.25">
      <c r="U43" s="29" t="s">
        <v>78</v>
      </c>
      <c r="V43" s="29" t="s">
        <v>79</v>
      </c>
      <c r="W43" s="30">
        <f>AVERAGE('[1]Periodisering U17 - S 2018-2019'!E68,'[1]Periodisering U17 - S 2018-2019'!E70)</f>
        <v>13</v>
      </c>
    </row>
    <row r="44" spans="1:24" ht="15.75" customHeight="1" x14ac:dyDescent="0.25">
      <c r="U44" s="29" t="s">
        <v>80</v>
      </c>
      <c r="V44" s="29" t="s">
        <v>81</v>
      </c>
      <c r="W44" s="30">
        <f>AVERAGE('[1]Periodisering U17 - S 2018-2019'!E77)</f>
        <v>11</v>
      </c>
    </row>
    <row r="45" spans="1:24" ht="15.75" customHeight="1" x14ac:dyDescent="0.25">
      <c r="U45" s="29" t="s">
        <v>82</v>
      </c>
      <c r="V45" s="29" t="s">
        <v>83</v>
      </c>
      <c r="W45" s="30">
        <f>AVERAGE('[1]Periodisering U17 - S 2018-2019'!E82,'[1]Periodisering U17 - S 2018-2019'!E84)</f>
        <v>12</v>
      </c>
    </row>
    <row r="46" spans="1:24" ht="15.75" customHeight="1" x14ac:dyDescent="0.25">
      <c r="U46" s="29" t="s">
        <v>84</v>
      </c>
      <c r="V46" s="29" t="s">
        <v>85</v>
      </c>
      <c r="W46" s="31">
        <f>AVERAGE('[1]Periodisering U17 - S 2018-2019'!E91,'[1]Periodisering U17 - S 2018-2019'!E89)</f>
        <v>13</v>
      </c>
    </row>
    <row r="47" spans="1:24" ht="15.75" customHeight="1" x14ac:dyDescent="0.25">
      <c r="U47" s="29" t="s">
        <v>86</v>
      </c>
      <c r="V47" s="29" t="s">
        <v>87</v>
      </c>
      <c r="W47" s="30">
        <f>AVERAGE('[1]Periodisering U17 - S 2018-2019'!E96,'[1]Periodisering U17 - S 2018-2019'!E98)</f>
        <v>7.5</v>
      </c>
    </row>
    <row r="48" spans="1:24" ht="15.75" customHeight="1" x14ac:dyDescent="0.25">
      <c r="U48" s="29" t="s">
        <v>88</v>
      </c>
      <c r="V48" s="29" t="s">
        <v>89</v>
      </c>
      <c r="W48" s="30">
        <f>AVERAGE('[1]Periodisering U17 - S 2018-2019'!E105,'[1]Periodisering U17 - S 2018-2019'!E101)</f>
        <v>11.5</v>
      </c>
    </row>
    <row r="49" spans="21:23" ht="15.75" customHeight="1" x14ac:dyDescent="0.25">
      <c r="U49" s="29" t="s">
        <v>90</v>
      </c>
      <c r="V49" s="29" t="s">
        <v>91</v>
      </c>
      <c r="W49" s="30">
        <f>AVERAGE('[1]Periodisering U17 - S 2018-2019'!E112,'[1]Periodisering U17 - S 2018-2019'!E110)</f>
        <v>17</v>
      </c>
    </row>
    <row r="50" spans="21:23" ht="15.75" customHeight="1" x14ac:dyDescent="0.25">
      <c r="U50" s="32" t="s">
        <v>92</v>
      </c>
      <c r="V50" s="32" t="s">
        <v>93</v>
      </c>
      <c r="W50" s="33">
        <f>AVERAGE('[1]Periodisering U17 - S 2018-2019'!E119,'[1]Periodisering U17 - S 2018-2019'!E115)</f>
        <v>16</v>
      </c>
    </row>
    <row r="51" spans="21:23" ht="15.75" customHeight="1" x14ac:dyDescent="0.25"/>
    <row r="52" spans="21:23" ht="15.75" customHeight="1" x14ac:dyDescent="0.25"/>
    <row r="53" spans="21:23" ht="15.75" customHeight="1" x14ac:dyDescent="0.25"/>
    <row r="54" spans="21:23" ht="15.75" customHeight="1" x14ac:dyDescent="0.25"/>
    <row r="55" spans="21:23" ht="15.75" customHeight="1" x14ac:dyDescent="0.25"/>
    <row r="56" spans="21:23" ht="15.75" customHeight="1" x14ac:dyDescent="0.25"/>
    <row r="57" spans="21:23" ht="15.75" customHeight="1" x14ac:dyDescent="0.25"/>
    <row r="58" spans="21:23" ht="15.75" customHeight="1" x14ac:dyDescent="0.25"/>
    <row r="59" spans="21:23" ht="15.75" customHeight="1" x14ac:dyDescent="0.25"/>
    <row r="60" spans="21:23" ht="15.75" customHeight="1" x14ac:dyDescent="0.25"/>
    <row r="61" spans="21:23" ht="15.75" customHeight="1" x14ac:dyDescent="0.25"/>
    <row r="62" spans="21:23" ht="15.75" customHeight="1" x14ac:dyDescent="0.25"/>
    <row r="63" spans="21:23" ht="15.75" customHeight="1" x14ac:dyDescent="0.25"/>
    <row r="64" spans="21:23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1">
    <mergeCell ref="U33:W33"/>
  </mergeCells>
  <conditionalFormatting sqref="B3:G8 H3:H9 I3:N8 O3:O9 P3:BN8 B11:BN26">
    <cfRule type="cellIs" dxfId="1" priority="1" operator="lessThan">
      <formula>0</formula>
    </cfRule>
  </conditionalFormatting>
  <conditionalFormatting sqref="B10:BN10">
    <cfRule type="cellIs" dxfId="0" priority="2" operator="lessThan">
      <formula>0</formula>
    </cfRule>
  </conditionalFormatting>
  <pageMargins left="0.7" right="0.7" top="0.75" bottom="0.75" header="0" footer="0"/>
  <pageSetup paperSize="9" orientation="portrait" r:id="rId1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650BC-BA3D-4B00-B0A7-BB628C614040}">
  <sheetPr>
    <pageSetUpPr fitToPage="1"/>
  </sheetPr>
  <dimension ref="A1:D20"/>
  <sheetViews>
    <sheetView zoomScale="85" zoomScaleNormal="85" workbookViewId="0">
      <selection activeCell="A19" sqref="A19:D19"/>
    </sheetView>
  </sheetViews>
  <sheetFormatPr defaultRowHeight="15" x14ac:dyDescent="0.25"/>
  <cols>
    <col min="1" max="1" width="23.28515625" bestFit="1" customWidth="1"/>
    <col min="2" max="2" width="32.5703125" bestFit="1" customWidth="1"/>
    <col min="3" max="3" width="36.7109375" bestFit="1" customWidth="1"/>
    <col min="4" max="4" width="48" bestFit="1" customWidth="1"/>
    <col min="5" max="5" width="21.42578125" bestFit="1" customWidth="1"/>
    <col min="6" max="6" width="25.5703125" bestFit="1" customWidth="1"/>
    <col min="7" max="7" width="36.7109375" bestFit="1" customWidth="1"/>
    <col min="8" max="8" width="18.7109375" bestFit="1" customWidth="1"/>
    <col min="9" max="9" width="22.85546875" bestFit="1" customWidth="1"/>
    <col min="10" max="10" width="34.140625" bestFit="1" customWidth="1"/>
  </cols>
  <sheetData>
    <row r="1" spans="1:4" x14ac:dyDescent="0.25">
      <c r="A1" s="35" t="s">
        <v>94</v>
      </c>
      <c r="B1" t="s">
        <v>201</v>
      </c>
      <c r="C1" t="s">
        <v>202</v>
      </c>
      <c r="D1" t="s">
        <v>203</v>
      </c>
    </row>
    <row r="2" spans="1:4" x14ac:dyDescent="0.25">
      <c r="A2" s="36" t="s">
        <v>1</v>
      </c>
      <c r="B2" s="38">
        <v>9</v>
      </c>
      <c r="C2" s="38">
        <v>0</v>
      </c>
      <c r="D2" s="38">
        <v>0</v>
      </c>
    </row>
    <row r="3" spans="1:4" x14ac:dyDescent="0.25">
      <c r="A3" s="36" t="s">
        <v>3</v>
      </c>
      <c r="B3" s="38">
        <v>8</v>
      </c>
      <c r="C3" s="38">
        <v>1</v>
      </c>
      <c r="D3" s="38">
        <v>0</v>
      </c>
    </row>
    <row r="4" spans="1:4" x14ac:dyDescent="0.25">
      <c r="A4" s="36" t="s">
        <v>5</v>
      </c>
      <c r="B4" s="38">
        <v>9</v>
      </c>
      <c r="C4" s="38">
        <v>0</v>
      </c>
      <c r="D4" s="38">
        <v>0</v>
      </c>
    </row>
    <row r="5" spans="1:4" x14ac:dyDescent="0.25">
      <c r="A5" s="36" t="s">
        <v>7</v>
      </c>
      <c r="B5" s="38">
        <v>6</v>
      </c>
      <c r="C5" s="38">
        <v>2</v>
      </c>
      <c r="D5" s="38">
        <v>1</v>
      </c>
    </row>
    <row r="6" spans="1:4" x14ac:dyDescent="0.25">
      <c r="A6" s="36" t="s">
        <v>11</v>
      </c>
      <c r="B6" s="38">
        <v>8</v>
      </c>
      <c r="C6" s="38">
        <v>1</v>
      </c>
      <c r="D6" s="38">
        <v>0</v>
      </c>
    </row>
    <row r="7" spans="1:4" x14ac:dyDescent="0.25">
      <c r="A7" s="36" t="s">
        <v>12</v>
      </c>
      <c r="B7" s="38">
        <v>6</v>
      </c>
      <c r="C7" s="38">
        <v>3</v>
      </c>
      <c r="D7" s="38">
        <v>0</v>
      </c>
    </row>
    <row r="8" spans="1:4" x14ac:dyDescent="0.25">
      <c r="A8" s="36" t="s">
        <v>13</v>
      </c>
      <c r="B8" s="38">
        <v>5</v>
      </c>
      <c r="C8" s="38">
        <v>3</v>
      </c>
      <c r="D8" s="38">
        <v>1</v>
      </c>
    </row>
    <row r="9" spans="1:4" x14ac:dyDescent="0.25">
      <c r="A9" s="36" t="s">
        <v>158</v>
      </c>
      <c r="B9" s="38">
        <v>6</v>
      </c>
      <c r="C9" s="38">
        <v>3</v>
      </c>
      <c r="D9" s="38">
        <v>0</v>
      </c>
    </row>
    <row r="10" spans="1:4" x14ac:dyDescent="0.25">
      <c r="A10" s="36" t="s">
        <v>14</v>
      </c>
      <c r="B10" s="38">
        <v>7</v>
      </c>
      <c r="C10" s="38">
        <v>1</v>
      </c>
      <c r="D10" s="38">
        <v>1</v>
      </c>
    </row>
    <row r="11" spans="1:4" x14ac:dyDescent="0.25">
      <c r="A11" s="36" t="s">
        <v>16</v>
      </c>
      <c r="B11" s="38">
        <v>4</v>
      </c>
      <c r="C11" s="38">
        <v>3</v>
      </c>
      <c r="D11" s="38">
        <v>2</v>
      </c>
    </row>
    <row r="12" spans="1:4" x14ac:dyDescent="0.25">
      <c r="A12" s="36" t="s">
        <v>17</v>
      </c>
      <c r="B12" s="38">
        <v>7</v>
      </c>
      <c r="C12" s="38">
        <v>2</v>
      </c>
      <c r="D12" s="38">
        <v>0</v>
      </c>
    </row>
    <row r="13" spans="1:4" x14ac:dyDescent="0.25">
      <c r="A13" s="36" t="s">
        <v>18</v>
      </c>
      <c r="B13" s="38">
        <v>6</v>
      </c>
      <c r="C13" s="38">
        <v>1</v>
      </c>
      <c r="D13" s="38">
        <v>2</v>
      </c>
    </row>
    <row r="14" spans="1:4" x14ac:dyDescent="0.25">
      <c r="A14" s="36" t="s">
        <v>19</v>
      </c>
      <c r="B14" s="38">
        <v>5</v>
      </c>
      <c r="C14" s="38">
        <v>1</v>
      </c>
      <c r="D14" s="38">
        <v>3</v>
      </c>
    </row>
    <row r="15" spans="1:4" x14ac:dyDescent="0.25">
      <c r="A15" s="36" t="s">
        <v>20</v>
      </c>
      <c r="B15" s="38">
        <v>6</v>
      </c>
      <c r="C15" s="38">
        <v>3</v>
      </c>
      <c r="D15" s="38">
        <v>0</v>
      </c>
    </row>
    <row r="16" spans="1:4" x14ac:dyDescent="0.25">
      <c r="A16" s="36" t="s">
        <v>22</v>
      </c>
      <c r="B16" s="38">
        <v>8</v>
      </c>
      <c r="C16" s="38">
        <v>0</v>
      </c>
      <c r="D16" s="38">
        <v>1</v>
      </c>
    </row>
    <row r="17" spans="1:4" x14ac:dyDescent="0.25">
      <c r="A17" s="36" t="s">
        <v>23</v>
      </c>
      <c r="B17" s="38">
        <v>8</v>
      </c>
      <c r="C17" s="38">
        <v>0</v>
      </c>
      <c r="D17" s="38">
        <v>1</v>
      </c>
    </row>
    <row r="18" spans="1:4" x14ac:dyDescent="0.25">
      <c r="A18" s="36" t="s">
        <v>24</v>
      </c>
      <c r="B18" s="38">
        <v>3</v>
      </c>
      <c r="C18" s="38">
        <v>6</v>
      </c>
      <c r="D18" s="38">
        <v>0</v>
      </c>
    </row>
    <row r="19" spans="1:4" x14ac:dyDescent="0.25">
      <c r="A19" s="36" t="s">
        <v>149</v>
      </c>
      <c r="B19" s="38">
        <v>9</v>
      </c>
      <c r="C19" s="38">
        <v>0</v>
      </c>
      <c r="D19" s="38">
        <v>0</v>
      </c>
    </row>
    <row r="20" spans="1:4" x14ac:dyDescent="0.25">
      <c r="A20" s="36" t="s">
        <v>95</v>
      </c>
      <c r="B20" s="38">
        <v>120</v>
      </c>
      <c r="C20" s="38">
        <v>30</v>
      </c>
      <c r="D20" s="38">
        <v>12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orientation="landscape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92902-A8D6-43FC-9764-59E8BD8E6521}">
  <sheetPr>
    <pageSetUpPr fitToPage="1"/>
  </sheetPr>
  <dimension ref="A1:E20"/>
  <sheetViews>
    <sheetView tabSelected="1" zoomScale="85" zoomScaleNormal="85" workbookViewId="0">
      <selection activeCell="A19" sqref="A19:D19"/>
    </sheetView>
  </sheetViews>
  <sheetFormatPr defaultRowHeight="15" x14ac:dyDescent="0.25"/>
  <cols>
    <col min="1" max="1" width="23.28515625" bestFit="1" customWidth="1"/>
    <col min="2" max="2" width="36.7109375" bestFit="1" customWidth="1"/>
    <col min="3" max="3" width="48" bestFit="1" customWidth="1"/>
    <col min="4" max="4" width="33.85546875" bestFit="1" customWidth="1"/>
    <col min="5" max="5" width="38" bestFit="1" customWidth="1"/>
    <col min="6" max="7" width="49.140625" bestFit="1" customWidth="1"/>
    <col min="8" max="8" width="18.7109375" bestFit="1" customWidth="1"/>
    <col min="9" max="9" width="22.85546875" bestFit="1" customWidth="1"/>
    <col min="10" max="10" width="34.140625" bestFit="1" customWidth="1"/>
  </cols>
  <sheetData>
    <row r="1" spans="1:5" x14ac:dyDescent="0.25">
      <c r="A1" s="35" t="s">
        <v>94</v>
      </c>
      <c r="B1" t="s">
        <v>202</v>
      </c>
      <c r="C1" t="s">
        <v>203</v>
      </c>
      <c r="D1" t="s">
        <v>204</v>
      </c>
      <c r="E1" t="s">
        <v>205</v>
      </c>
    </row>
    <row r="2" spans="1:5" x14ac:dyDescent="0.25">
      <c r="A2" s="36" t="s">
        <v>1</v>
      </c>
      <c r="B2" s="38">
        <v>0</v>
      </c>
      <c r="C2" s="38">
        <v>0</v>
      </c>
      <c r="D2" s="38">
        <v>8</v>
      </c>
      <c r="E2" s="38">
        <v>0</v>
      </c>
    </row>
    <row r="3" spans="1:5" x14ac:dyDescent="0.25">
      <c r="A3" s="36" t="s">
        <v>3</v>
      </c>
      <c r="B3" s="38">
        <v>1</v>
      </c>
      <c r="C3" s="38">
        <v>0</v>
      </c>
      <c r="D3" s="38">
        <v>7</v>
      </c>
      <c r="E3" s="38">
        <v>1</v>
      </c>
    </row>
    <row r="4" spans="1:5" x14ac:dyDescent="0.25">
      <c r="A4" s="36" t="s">
        <v>5</v>
      </c>
      <c r="B4" s="38">
        <v>0</v>
      </c>
      <c r="C4" s="38">
        <v>0</v>
      </c>
      <c r="D4" s="38">
        <v>7</v>
      </c>
      <c r="E4" s="38">
        <v>1</v>
      </c>
    </row>
    <row r="5" spans="1:5" x14ac:dyDescent="0.25">
      <c r="A5" s="36" t="s">
        <v>7</v>
      </c>
      <c r="B5" s="38">
        <v>2</v>
      </c>
      <c r="C5" s="38">
        <v>1</v>
      </c>
      <c r="D5" s="38">
        <v>7</v>
      </c>
      <c r="E5" s="38">
        <v>1</v>
      </c>
    </row>
    <row r="6" spans="1:5" x14ac:dyDescent="0.25">
      <c r="A6" s="36" t="s">
        <v>11</v>
      </c>
      <c r="B6" s="38">
        <v>1</v>
      </c>
      <c r="C6" s="38">
        <v>0</v>
      </c>
      <c r="D6" s="38">
        <v>7</v>
      </c>
      <c r="E6" s="38">
        <v>1</v>
      </c>
    </row>
    <row r="7" spans="1:5" x14ac:dyDescent="0.25">
      <c r="A7" s="36" t="s">
        <v>12</v>
      </c>
      <c r="B7" s="38">
        <v>3</v>
      </c>
      <c r="C7" s="38">
        <v>0</v>
      </c>
      <c r="D7" s="38">
        <v>7</v>
      </c>
      <c r="E7" s="38">
        <v>1</v>
      </c>
    </row>
    <row r="8" spans="1:5" x14ac:dyDescent="0.25">
      <c r="A8" s="36" t="s">
        <v>13</v>
      </c>
      <c r="B8" s="38">
        <v>3</v>
      </c>
      <c r="C8" s="38">
        <v>1</v>
      </c>
      <c r="D8" s="38">
        <v>6</v>
      </c>
      <c r="E8" s="38">
        <v>2</v>
      </c>
    </row>
    <row r="9" spans="1:5" x14ac:dyDescent="0.25">
      <c r="A9" s="36" t="s">
        <v>158</v>
      </c>
      <c r="B9" s="38">
        <v>3</v>
      </c>
      <c r="C9" s="38">
        <v>0</v>
      </c>
      <c r="D9" s="38">
        <v>2</v>
      </c>
      <c r="E9" s="38">
        <v>5</v>
      </c>
    </row>
    <row r="10" spans="1:5" x14ac:dyDescent="0.25">
      <c r="A10" s="36" t="s">
        <v>14</v>
      </c>
      <c r="B10" s="38">
        <v>1</v>
      </c>
      <c r="C10" s="38">
        <v>1</v>
      </c>
      <c r="D10" s="38">
        <v>7</v>
      </c>
      <c r="E10" s="38">
        <v>0</v>
      </c>
    </row>
    <row r="11" spans="1:5" x14ac:dyDescent="0.25">
      <c r="A11" s="36" t="s">
        <v>16</v>
      </c>
      <c r="B11" s="38">
        <v>3</v>
      </c>
      <c r="C11" s="38">
        <v>2</v>
      </c>
      <c r="D11" s="38">
        <v>5</v>
      </c>
      <c r="E11" s="38">
        <v>1</v>
      </c>
    </row>
    <row r="12" spans="1:5" x14ac:dyDescent="0.25">
      <c r="A12" s="36" t="s">
        <v>17</v>
      </c>
      <c r="B12" s="38">
        <v>2</v>
      </c>
      <c r="C12" s="38">
        <v>0</v>
      </c>
      <c r="D12" s="38">
        <v>5</v>
      </c>
      <c r="E12" s="38">
        <v>3</v>
      </c>
    </row>
    <row r="13" spans="1:5" x14ac:dyDescent="0.25">
      <c r="A13" s="36" t="s">
        <v>18</v>
      </c>
      <c r="B13" s="38">
        <v>1</v>
      </c>
      <c r="C13" s="38">
        <v>2</v>
      </c>
      <c r="D13" s="38">
        <v>8</v>
      </c>
      <c r="E13" s="38">
        <v>0</v>
      </c>
    </row>
    <row r="14" spans="1:5" x14ac:dyDescent="0.25">
      <c r="A14" s="36" t="s">
        <v>19</v>
      </c>
      <c r="B14" s="38">
        <v>1</v>
      </c>
      <c r="C14" s="38">
        <v>3</v>
      </c>
      <c r="D14" s="38">
        <v>4</v>
      </c>
      <c r="E14" s="38">
        <v>4</v>
      </c>
    </row>
    <row r="15" spans="1:5" x14ac:dyDescent="0.25">
      <c r="A15" s="36" t="s">
        <v>20</v>
      </c>
      <c r="B15" s="38">
        <v>3</v>
      </c>
      <c r="C15" s="38">
        <v>0</v>
      </c>
      <c r="D15" s="38">
        <v>6</v>
      </c>
      <c r="E15" s="38">
        <v>2</v>
      </c>
    </row>
    <row r="16" spans="1:5" x14ac:dyDescent="0.25">
      <c r="A16" s="36" t="s">
        <v>22</v>
      </c>
      <c r="B16" s="38">
        <v>0</v>
      </c>
      <c r="C16" s="38">
        <v>1</v>
      </c>
      <c r="D16" s="38">
        <v>8</v>
      </c>
      <c r="E16" s="38">
        <v>0</v>
      </c>
    </row>
    <row r="17" spans="1:5" x14ac:dyDescent="0.25">
      <c r="A17" s="36" t="s">
        <v>23</v>
      </c>
      <c r="B17" s="38">
        <v>0</v>
      </c>
      <c r="C17" s="38">
        <v>1</v>
      </c>
      <c r="D17" s="38">
        <v>4</v>
      </c>
      <c r="E17" s="38">
        <v>2</v>
      </c>
    </row>
    <row r="18" spans="1:5" x14ac:dyDescent="0.25">
      <c r="A18" s="36" t="s">
        <v>24</v>
      </c>
      <c r="B18" s="38">
        <v>6</v>
      </c>
      <c r="C18" s="38">
        <v>0</v>
      </c>
      <c r="D18" s="38">
        <v>2</v>
      </c>
      <c r="E18" s="38">
        <v>5</v>
      </c>
    </row>
    <row r="19" spans="1:5" x14ac:dyDescent="0.25">
      <c r="A19" s="36" t="s">
        <v>149</v>
      </c>
      <c r="B19" s="38">
        <v>0</v>
      </c>
      <c r="C19" s="38">
        <v>0</v>
      </c>
      <c r="D19" s="38">
        <v>8</v>
      </c>
      <c r="E19" s="38">
        <v>0</v>
      </c>
    </row>
    <row r="20" spans="1:5" x14ac:dyDescent="0.25">
      <c r="A20" s="36" t="s">
        <v>95</v>
      </c>
      <c r="B20" s="38">
        <v>30</v>
      </c>
      <c r="C20" s="38">
        <v>12</v>
      </c>
      <c r="D20" s="38">
        <v>108</v>
      </c>
      <c r="E20" s="38">
        <v>29</v>
      </c>
    </row>
  </sheetData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8" orientation="landscape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50</vt:i4>
      </vt:variant>
    </vt:vector>
  </HeadingPairs>
  <TitlesOfParts>
    <vt:vector size="50" baseType="lpstr">
      <vt:lpstr>Overzicht 1ste Seizoenshelft</vt:lpstr>
      <vt:lpstr>Overzicht 1ste SH zndr VB</vt:lpstr>
      <vt:lpstr>Trend aanwezigheden trainingen</vt:lpstr>
      <vt:lpstr>Trend aanw. training zndr VB</vt:lpstr>
      <vt:lpstr>Aanwezigheid trainingen</vt:lpstr>
      <vt:lpstr>TR (2)</vt:lpstr>
      <vt:lpstr>TR</vt:lpstr>
      <vt:lpstr>Januari</vt:lpstr>
      <vt:lpstr>Februari</vt:lpstr>
      <vt:lpstr>September</vt:lpstr>
      <vt:lpstr>Oktober</vt:lpstr>
      <vt:lpstr>November</vt:lpstr>
      <vt:lpstr>Arnault</vt:lpstr>
      <vt:lpstr>Arthur</vt:lpstr>
      <vt:lpstr>Brent</vt:lpstr>
      <vt:lpstr>Emano</vt:lpstr>
      <vt:lpstr>Gilles B</vt:lpstr>
      <vt:lpstr>Gilles L</vt:lpstr>
      <vt:lpstr>Leon</vt:lpstr>
      <vt:lpstr>Louis</vt:lpstr>
      <vt:lpstr>Lowie</vt:lpstr>
      <vt:lpstr>Marius</vt:lpstr>
      <vt:lpstr>Osman</vt:lpstr>
      <vt:lpstr>Ramon</vt:lpstr>
      <vt:lpstr>Rune</vt:lpstr>
      <vt:lpstr>Seppe</vt:lpstr>
      <vt:lpstr>Sven</vt:lpstr>
      <vt:lpstr>Tomas</vt:lpstr>
      <vt:lpstr>Ugo</vt:lpstr>
      <vt:lpstr>Wolf</vt:lpstr>
      <vt:lpstr>Yaro</vt:lpstr>
      <vt:lpstr>T_Arnault</vt:lpstr>
      <vt:lpstr>T_Arthur</vt:lpstr>
      <vt:lpstr>T_Brent</vt:lpstr>
      <vt:lpstr>T_Emano</vt:lpstr>
      <vt:lpstr>T_Gilles B</vt:lpstr>
      <vt:lpstr>T_Gilles L</vt:lpstr>
      <vt:lpstr>T_Leon</vt:lpstr>
      <vt:lpstr>T_Louis</vt:lpstr>
      <vt:lpstr>T_Lowie</vt:lpstr>
      <vt:lpstr>T_Marius</vt:lpstr>
      <vt:lpstr>T_Osman</vt:lpstr>
      <vt:lpstr>T_Ramon</vt:lpstr>
      <vt:lpstr>T_Rune</vt:lpstr>
      <vt:lpstr>T_Seppe</vt:lpstr>
      <vt:lpstr>T_Sven</vt:lpstr>
      <vt:lpstr>T_Tomas</vt:lpstr>
      <vt:lpstr>T_Ugo</vt:lpstr>
      <vt:lpstr>T_Wolf</vt:lpstr>
      <vt:lpstr>T_Yaro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Pieter</dc:creator>
  <cp:lastModifiedBy>Pieter</cp:lastModifiedBy>
  <cp:lastPrinted>2018-12-20T23:53:52Z</cp:lastPrinted>
  <dcterms:created xsi:type="dcterms:W3CDTF">2018-11-09T17:30:21Z</dcterms:created>
  <dcterms:modified xsi:type="dcterms:W3CDTF">2019-04-30T11:19:05Z</dcterms:modified>
</cp:coreProperties>
</file>