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nlsza\Downloads\"/>
    </mc:Choice>
  </mc:AlternateContent>
  <xr:revisionPtr revIDLastSave="0" documentId="13_ncr:1_{F6912F8F-E19B-4097-9DBD-231D87084FCD}" xr6:coauthVersionLast="45" xr6:coauthVersionMax="46" xr10:uidLastSave="{00000000-0000-0000-0000-000000000000}"/>
  <bookViews>
    <workbookView xWindow="-28920" yWindow="-2970" windowWidth="29040" windowHeight="15840" xr2:uid="{00000000-000D-0000-FFFF-FFFF00000000}"/>
  </bookViews>
  <sheets>
    <sheet name="Voorblad" sheetId="3" r:id="rId1"/>
    <sheet name="Materiaal" sheetId="1" r:id="rId2"/>
    <sheet name="Uren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8" i="3" l="1" a="1"/>
  <c r="D18" i="3" s="1"/>
  <c r="D17" i="3" a="1"/>
  <c r="D17" i="3" s="1"/>
  <c r="D16" i="3" l="1"/>
  <c r="D15" i="3"/>
  <c r="E21" i="2" l="1"/>
  <c r="E20" i="2"/>
  <c r="E19" i="2"/>
  <c r="E18" i="2"/>
  <c r="E23" i="2" l="1"/>
  <c r="E24" i="2" s="1"/>
  <c r="E32" i="2" l="1"/>
  <c r="D11" i="3"/>
  <c r="E11" i="3" s="1"/>
  <c r="H13" i="1"/>
  <c r="K13" i="1" s="1"/>
  <c r="M13" i="1" s="1"/>
  <c r="H6" i="1"/>
  <c r="K6" i="1" s="1"/>
  <c r="M6" i="1" s="1"/>
  <c r="H15" i="1"/>
  <c r="F11" i="3" l="1"/>
  <c r="H10" i="1"/>
  <c r="H18" i="1"/>
  <c r="K10" i="1" l="1"/>
  <c r="M10" i="1" s="1"/>
  <c r="K18" i="1"/>
  <c r="M18" i="1" s="1"/>
  <c r="K15" i="1" l="1"/>
  <c r="M15" i="1" s="1"/>
  <c r="H3" i="1"/>
  <c r="K3" i="1" s="1"/>
  <c r="M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<sst xmlns="http://schemas.openxmlformats.org/spreadsheetml/2006/main" count="165" uniqueCount="99">
  <si>
    <t>KMnr</t>
  </si>
  <si>
    <t>Omschrijving (rollen en sloffen)</t>
  </si>
  <si>
    <t>Deurcontact</t>
  </si>
  <si>
    <t>Type</t>
  </si>
  <si>
    <t>1 schachtdeur 1 kooideur</t>
  </si>
  <si>
    <t>deur-contacten</t>
  </si>
  <si>
    <t>verzendkosten</t>
  </si>
  <si>
    <t>Materiaal</t>
  </si>
  <si>
    <t>Kosten totaal</t>
  </si>
  <si>
    <t>1 x KM51451158R01</t>
  </si>
  <si>
    <t>CTU SERVICE KIT 1- AMDL1/2 R1,PANEL L</t>
  </si>
  <si>
    <t>Schachtdeur</t>
  </si>
  <si>
    <t>2 x KM274095</t>
  </si>
  <si>
    <t>KES201</t>
  </si>
  <si>
    <t>CO</t>
  </si>
  <si>
    <t>1 x KM51451153R01</t>
  </si>
  <si>
    <t>CTU SERVICE KIT 1 AMDC1/2 R1,PANEL L</t>
  </si>
  <si>
    <t>Kooideur</t>
  </si>
  <si>
    <t>1 x KM274095</t>
  </si>
  <si>
    <t>ET</t>
  </si>
  <si>
    <t>1 x KM51451159R01</t>
  </si>
  <si>
    <t>CTU SERVICE KIT 1- AMDL1 R2,PANEL Y</t>
  </si>
  <si>
    <t>2 x KM255217</t>
  </si>
  <si>
    <t>KES600</t>
  </si>
  <si>
    <t>1 x KM51451156R01</t>
  </si>
  <si>
    <t>CTU SERVICE KIT 1 AMDC1 R2,PANEL Y</t>
  </si>
  <si>
    <t>1 x KM51451160R01</t>
  </si>
  <si>
    <t>CTU SERVICE KIT 1- AMDL2 R2,PANEL Y</t>
  </si>
  <si>
    <t>1 x KM255217</t>
  </si>
  <si>
    <t>1 x KM51451157R01</t>
  </si>
  <si>
    <t>CTU SERVICE KIT 1 AMDC2 R2,PANEL Y</t>
  </si>
  <si>
    <t>1 x KM51451155R01</t>
  </si>
  <si>
    <t>CTU SERVICE KIT 1 AMDC2 R2,PANEL 3/4/6</t>
  </si>
  <si>
    <t>KES800</t>
  </si>
  <si>
    <t>1 x KM51451162R01</t>
  </si>
  <si>
    <t>CTU SERVICE KIT 1- AMDL2 R2,PANEL 2</t>
  </si>
  <si>
    <t>1 x KM51451161R01</t>
  </si>
  <si>
    <t>CTU SERVICE KIT 1- AMDL1 R2,PANEL 2</t>
  </si>
  <si>
    <t>1 x KM51451154R01</t>
  </si>
  <si>
    <t>CTU SERVICE KIT 1 AMDC1 R2,PANEL 3/4/6</t>
  </si>
  <si>
    <t>CO = centraal openend</t>
  </si>
  <si>
    <t>LET OP IN GEVAL BRANDWEERLIFT EN/OF IP54</t>
  </si>
  <si>
    <t>ET = Enkel teleskoop</t>
  </si>
  <si>
    <t>Gele cellen zijn invulbaar</t>
  </si>
  <si>
    <t>aantal stopplaatsen</t>
  </si>
  <si>
    <t>nee</t>
  </si>
  <si>
    <t>fronten</t>
  </si>
  <si>
    <t>KES 600</t>
  </si>
  <si>
    <t>Centraal openen</t>
  </si>
  <si>
    <t xml:space="preserve">S1 </t>
  </si>
  <si>
    <t>S2</t>
  </si>
  <si>
    <t>S3 incl.CTU</t>
  </si>
  <si>
    <t>INVULLEN</t>
  </si>
  <si>
    <t>TIJD CLEANBEURT</t>
  </si>
  <si>
    <t>Stops</t>
  </si>
  <si>
    <t>info voor keuze lijst</t>
  </si>
  <si>
    <t>tussenblaken</t>
  </si>
  <si>
    <t>ja/nee</t>
  </si>
  <si>
    <t>ja</t>
  </si>
  <si>
    <t>Hoofdstukken</t>
  </si>
  <si>
    <t>Algemeen</t>
  </si>
  <si>
    <t>min</t>
  </si>
  <si>
    <t>KES 800</t>
  </si>
  <si>
    <t>Kooi</t>
  </si>
  <si>
    <t>Besturingskast</t>
  </si>
  <si>
    <t>Enkelzijdig Telescoop</t>
  </si>
  <si>
    <t>Schachtkop</t>
  </si>
  <si>
    <t>Kooidak</t>
  </si>
  <si>
    <t>schachtdeuren</t>
  </si>
  <si>
    <t>tegengewicht</t>
  </si>
  <si>
    <t>schachtput</t>
  </si>
  <si>
    <t>Totaal basis tijd</t>
  </si>
  <si>
    <t>Tijd aantal stopplaats afhankelijk</t>
  </si>
  <si>
    <t>extra tijd voor tussenbalken</t>
  </si>
  <si>
    <t>extra tijd voor fronten</t>
  </si>
  <si>
    <t xml:space="preserve">Totale tijd CTU schoonmaak is </t>
  </si>
  <si>
    <t>uren</t>
  </si>
  <si>
    <t>tijdens Laatste bouwonderhoud</t>
  </si>
  <si>
    <t xml:space="preserve">komt het CTU pakket er nog bij </t>
  </si>
  <si>
    <t>TIJD MONTEREN CTU PAKKET</t>
  </si>
  <si>
    <t>uur</t>
  </si>
  <si>
    <t>Totale tijd Cleanbeurt en monteren CTU pakket</t>
  </si>
  <si>
    <t>TIJD CLEANBEURT + CTU PAKKET</t>
  </si>
  <si>
    <t>Let op in geval van meerdere bouwgebruik periodes alleen bij laatste onderhoud CTU pakket uitvoeren</t>
  </si>
  <si>
    <t>KM-nummer</t>
  </si>
  <si>
    <t>KES 201</t>
  </si>
  <si>
    <t>Te bestellen materiaal voor Laatste onderhoud beurt CTU pakket</t>
  </si>
  <si>
    <t xml:space="preserve">Deurcontact bij IP54 (brandweerlift) </t>
  </si>
  <si>
    <t>1 x KM274626</t>
  </si>
  <si>
    <t>2 x KM274626</t>
  </si>
  <si>
    <t xml:space="preserve">Montage </t>
  </si>
  <si>
    <t>(alleen bestellen bij brandweerliften)</t>
  </si>
  <si>
    <t>Aantal stopplaatsen</t>
  </si>
  <si>
    <t>Tussen balken</t>
  </si>
  <si>
    <t>Fronten</t>
  </si>
  <si>
    <t>Type deuren</t>
  </si>
  <si>
    <t>Manier openen</t>
  </si>
  <si>
    <t>Schoonmaak beurt</t>
  </si>
  <si>
    <t>Beschikbare uren 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</si>
</sst>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color rgb="FF262626"/>
      <name val="Arial"/>
      <family val="2"/>
    </font>
    <font>
      <sz val="11"/>
      <color rgb="FF00610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21">
    <xf numFmtId="0" fontId="0" fillId="0" borderId="0" xfId="0"/>
    <xf numFmtId="0" fontId="1" fillId="0" borderId="0" xfId="0" applyFont="1"/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2" fillId="2" borderId="0" xfId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0" fillId="3" borderId="0" xfId="0" applyFill="1"/>
    <xf numFmtId="0" fontId="3" fillId="0" borderId="0" xfId="0" applyFont="1" applyFill="1" applyAlignment="1">
      <alignment vertical="center"/>
    </xf>
    <xf numFmtId="2" fontId="3" fillId="0" borderId="1" xfId="0" applyNumberFormat="1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0" xfId="0" applyFont="1"/>
    <xf numFmtId="2" fontId="3" fillId="0" borderId="1" xfId="0" applyNumberFormat="1" applyFont="1" applyBorder="1" applyAlignment="1">
      <alignment vertical="center"/>
    </xf>
    <xf numFmtId="0" fontId="0" fillId="0" borderId="0" xfId="0" applyFill="1"/>
    <xf numFmtId="0" fontId="0" fillId="4" borderId="0" xfId="0" applyFill="1" applyAlignment="1">
      <alignment horizontal="center"/>
    </xf>
    <xf numFmtId="0" fontId="0" fillId="4" borderId="0" xfId="0" applyFill="1" applyAlignment="1">
      <alignment horizontal="left"/>
    </xf>
    <xf numFmtId="2" fontId="0" fillId="4" borderId="0" xfId="0" applyNumberFormat="1" applyFill="1"/>
    <xf numFmtId="0" fontId="0" fillId="4" borderId="0" xfId="0" applyFill="1"/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A9B3F-953C-48FD-A07C-3A565E6DAA61}">
  <sheetPr codeName="Sheet1"/>
  <dimension ref="B2:F18"/>
  <sheetViews>
    <sheetView tabSelected="1" workbookViewId="0">
      <selection activeCell="C2" sqref="C2"/>
    </sheetView>
  </sheetViews>
  <sheetFormatPr defaultRowHeight="14.4" x14ac:dyDescent="0.3"/>
  <cols>
    <col min="2" max="2" width="23.33203125" customWidth="1"/>
    <col min="3" max="3" width="15.44140625" bestFit="1" customWidth="1"/>
  </cols>
  <sheetData>
    <row r="2" spans="2:6" x14ac:dyDescent="0.3">
      <c r="B2" t="s">
        <v>43</v>
      </c>
    </row>
    <row r="3" spans="2:6" x14ac:dyDescent="0.3">
      <c r="B3" t="s">
        <v>92</v>
      </c>
      <c r="C3" s="10">
        <v>51</v>
      </c>
    </row>
    <row r="4" spans="2:6" x14ac:dyDescent="0.3">
      <c r="B4" t="s">
        <v>93</v>
      </c>
      <c r="C4" s="10" t="s">
        <v>58</v>
      </c>
    </row>
    <row r="5" spans="2:6" x14ac:dyDescent="0.3">
      <c r="B5" t="s">
        <v>94</v>
      </c>
      <c r="C5" s="10" t="s">
        <v>58</v>
      </c>
    </row>
    <row r="6" spans="2:6" x14ac:dyDescent="0.3">
      <c r="B6" t="s">
        <v>95</v>
      </c>
      <c r="C6" s="10" t="s">
        <v>62</v>
      </c>
    </row>
    <row r="7" spans="2:6" x14ac:dyDescent="0.3">
      <c r="B7" t="s">
        <v>96</v>
      </c>
      <c r="C7" s="10" t="s">
        <v>65</v>
      </c>
      <c r="D7" s="16"/>
    </row>
    <row r="9" spans="2:6" x14ac:dyDescent="0.3">
      <c r="B9" t="s">
        <v>83</v>
      </c>
    </row>
    <row r="10" spans="2:6" x14ac:dyDescent="0.3">
      <c r="B10" t="s">
        <v>97</v>
      </c>
      <c r="D10" s="17" t="s">
        <v>49</v>
      </c>
      <c r="E10" s="17" t="s">
        <v>50</v>
      </c>
      <c r="F10" s="18" t="s">
        <v>51</v>
      </c>
    </row>
    <row r="11" spans="2:6" x14ac:dyDescent="0.3">
      <c r="B11" t="s">
        <v>98</v>
      </c>
      <c r="D11" s="19">
        <f>Uren!E24</f>
        <v>11.166666666666666</v>
      </c>
      <c r="E11" s="19">
        <f>D11</f>
        <v>11.166666666666666</v>
      </c>
      <c r="F11" s="19">
        <f>D11+Uren!E29</f>
        <v>14.166666666666666</v>
      </c>
    </row>
    <row r="13" spans="2:6" x14ac:dyDescent="0.3">
      <c r="B13" t="s">
        <v>86</v>
      </c>
    </row>
    <row r="14" spans="2:6" x14ac:dyDescent="0.3">
      <c r="D14" t="s">
        <v>84</v>
      </c>
    </row>
    <row r="15" spans="2:6" x14ac:dyDescent="0.3">
      <c r="B15" t="s">
        <v>17</v>
      </c>
      <c r="D15" s="20" t="str">
        <f>INDEX(Materiaal!$A$3:$A$19,MATCH(1,INDEX((Materiaal!$F$3:$F$19=SUBSTITUTE($C$6," ",""))*(LEFT(Materiaal!$G$3:$G$19)=LEFT($C$7))*(Materiaal!$C$3:$C$19=B15),),0))</f>
        <v>1 x KM51451155R01</v>
      </c>
      <c r="E15" s="20"/>
    </row>
    <row r="16" spans="2:6" x14ac:dyDescent="0.3">
      <c r="B16" t="s">
        <v>11</v>
      </c>
      <c r="D16" s="20" t="str">
        <f>INDEX(Materiaal!$A$3:$A$19,MATCH(1,INDEX((Materiaal!$F$3:$F$19=SUBSTITUTE($C$6," ",""))*(LEFT(Materiaal!$G$3:$G$19)=LEFT($C$7))*(Materiaal!$C$3:$C$19=B16),),0))</f>
        <v>1 x KM51451162R01</v>
      </c>
      <c r="E16" s="20"/>
    </row>
    <row r="17" spans="2:6" x14ac:dyDescent="0.3">
      <c r="B17" t="s">
        <v>2</v>
      </c>
      <c r="D17" s="20" t="str" cm="1">
        <f t="array" ref="D17">_xlfn.IFS(AND(C6="KES 201",C7="Centraal openen"),Materiaal!E4,AND(C6="KES 201",C7="Enkelzijdig Telescoop"),Materiaal!E7,AND(C6="KES 600",C7="Centraal openen"),Materiaal!E10,AND(C6="KES 600",C7="Enkelzijdig Telescoop"),Materiaal!E13,AND(C6="KES 800",C7="Centraal openen"),Materiaal!E19,AND(C6="KES 800",C7="Enkelzijdig Telescoop"),Materiaal!E15)</f>
        <v>1 x KM255217</v>
      </c>
      <c r="E17" s="20"/>
    </row>
    <row r="18" spans="2:6" x14ac:dyDescent="0.3">
      <c r="B18" t="s">
        <v>87</v>
      </c>
      <c r="D18" s="20" t="str" cm="1">
        <f t="array" ref="D18">_xlfn.IFS(AND(C6="KES 201",C7="Centraal openen"),"Niet mogelijk",AND(C6="KES 201",C7="Enkelzijdig Telescoop"),"Niet mogelijk",AND(C6="KES 600",C7="Centraal openen"),Materiaal!E22,AND(C6="KES 600",C7="Enkelzijdig Telescoop"),Materiaal!E21,AND(C6="KES 800",C7="Centraal openen"),Materiaal!E22,AND(C6="KES 800",C7="Enkelzijdig Telescoop"),Materiaal!E21)</f>
        <v>1 x KM274626</v>
      </c>
      <c r="E18" s="20"/>
      <c r="F18" t="s">
        <v>91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DDFA5ED-9E49-4331-A676-D9255CB476CA}">
          <x14:formula1>
            <xm:f>Uren!$K$4:$K$5</xm:f>
          </x14:formula1>
          <xm:sqref>C4:C5</xm:sqref>
        </x14:dataValidation>
        <x14:dataValidation type="list" allowBlank="1" showInputMessage="1" showErrorMessage="1" xr:uid="{8F1A9301-AAD7-4958-B816-7287311CFF34}">
          <x14:formula1>
            <xm:f>Uren!$K$6:$K$8</xm:f>
          </x14:formula1>
          <xm:sqref>C6</xm:sqref>
        </x14:dataValidation>
        <x14:dataValidation type="list" allowBlank="1" showInputMessage="1" showErrorMessage="1" xr:uid="{FD7C14AB-813B-4D0A-A821-BBD40F621154}">
          <x14:formula1>
            <xm:f>Uren!$K$9:$K$10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N22"/>
  <sheetViews>
    <sheetView workbookViewId="0">
      <selection activeCell="C25" sqref="C25"/>
    </sheetView>
  </sheetViews>
  <sheetFormatPr defaultRowHeight="14.4" x14ac:dyDescent="0.3"/>
  <cols>
    <col min="1" max="1" width="18.109375" customWidth="1"/>
    <col min="2" max="2" width="30.33203125" bestFit="1" customWidth="1"/>
    <col min="3" max="3" width="30.33203125" customWidth="1"/>
    <col min="4" max="4" width="8.88671875" style="2"/>
    <col min="5" max="5" width="23.6640625" customWidth="1"/>
    <col min="8" max="8" width="12.88671875" customWidth="1"/>
    <col min="9" max="9" width="9.109375" customWidth="1"/>
    <col min="10" max="10" width="7.6640625" customWidth="1"/>
  </cols>
  <sheetData>
    <row r="1" spans="1:14" ht="16.2" customHeight="1" x14ac:dyDescent="0.3"/>
    <row r="2" spans="1:14" ht="31.95" customHeight="1" x14ac:dyDescent="0.3">
      <c r="A2" t="s">
        <v>0</v>
      </c>
      <c r="B2" t="s">
        <v>1</v>
      </c>
      <c r="E2" t="s">
        <v>2</v>
      </c>
      <c r="F2" t="s">
        <v>3</v>
      </c>
      <c r="H2" s="5" t="s">
        <v>4</v>
      </c>
      <c r="I2" s="5" t="s">
        <v>5</v>
      </c>
      <c r="J2" s="5" t="s">
        <v>6</v>
      </c>
      <c r="K2" s="5" t="s">
        <v>7</v>
      </c>
      <c r="L2" s="5" t="s">
        <v>90</v>
      </c>
      <c r="M2" s="5" t="s">
        <v>8</v>
      </c>
      <c r="N2" s="5"/>
    </row>
    <row r="3" spans="1:14" x14ac:dyDescent="0.3">
      <c r="A3" t="s">
        <v>9</v>
      </c>
      <c r="B3" s="1" t="s">
        <v>10</v>
      </c>
      <c r="C3" t="s">
        <v>11</v>
      </c>
      <c r="E3" t="s">
        <v>12</v>
      </c>
      <c r="F3" t="s">
        <v>13</v>
      </c>
      <c r="G3" s="6" t="s">
        <v>14</v>
      </c>
      <c r="H3" s="3">
        <f>D3+D4</f>
        <v>0</v>
      </c>
      <c r="K3" s="2">
        <f>H3+I3+J3</f>
        <v>0</v>
      </c>
      <c r="M3" s="2">
        <f>L3+K3</f>
        <v>0</v>
      </c>
    </row>
    <row r="4" spans="1:14" x14ac:dyDescent="0.3">
      <c r="A4" t="s">
        <v>15</v>
      </c>
      <c r="B4" s="1" t="s">
        <v>16</v>
      </c>
      <c r="C4" t="s">
        <v>17</v>
      </c>
      <c r="E4" t="s">
        <v>12</v>
      </c>
      <c r="F4" t="s">
        <v>13</v>
      </c>
      <c r="G4" s="6" t="s">
        <v>14</v>
      </c>
      <c r="H4" s="4"/>
      <c r="K4" s="2"/>
      <c r="M4" s="2"/>
    </row>
    <row r="5" spans="1:14" x14ac:dyDescent="0.3">
      <c r="B5" s="1"/>
      <c r="C5" s="1"/>
      <c r="H5" s="4"/>
      <c r="K5" s="2"/>
      <c r="M5" s="2"/>
    </row>
    <row r="6" spans="1:14" x14ac:dyDescent="0.3">
      <c r="A6" t="s">
        <v>9</v>
      </c>
      <c r="B6" s="1" t="s">
        <v>10</v>
      </c>
      <c r="C6" t="s">
        <v>11</v>
      </c>
      <c r="E6" t="s">
        <v>18</v>
      </c>
      <c r="F6" t="s">
        <v>13</v>
      </c>
      <c r="G6" s="6" t="s">
        <v>19</v>
      </c>
      <c r="H6" s="3">
        <f>D6+D7</f>
        <v>0</v>
      </c>
      <c r="K6" s="2">
        <f>H6+I6+J6</f>
        <v>0</v>
      </c>
      <c r="M6" s="2">
        <f>L6+K6</f>
        <v>0</v>
      </c>
    </row>
    <row r="7" spans="1:14" x14ac:dyDescent="0.3">
      <c r="A7" t="s">
        <v>15</v>
      </c>
      <c r="B7" s="1" t="s">
        <v>16</v>
      </c>
      <c r="C7" t="s">
        <v>17</v>
      </c>
      <c r="E7" t="s">
        <v>18</v>
      </c>
      <c r="F7" t="s">
        <v>13</v>
      </c>
      <c r="G7" s="6" t="s">
        <v>19</v>
      </c>
      <c r="H7" s="4"/>
      <c r="K7" s="2"/>
      <c r="M7" s="2"/>
    </row>
    <row r="8" spans="1:14" x14ac:dyDescent="0.3">
      <c r="B8" s="1"/>
      <c r="C8" s="1"/>
      <c r="H8" s="4"/>
      <c r="K8" s="2"/>
      <c r="M8" s="2"/>
    </row>
    <row r="9" spans="1:14" x14ac:dyDescent="0.3">
      <c r="A9" t="s">
        <v>20</v>
      </c>
      <c r="B9" s="1" t="s">
        <v>21</v>
      </c>
      <c r="C9" t="s">
        <v>11</v>
      </c>
      <c r="E9" t="s">
        <v>22</v>
      </c>
      <c r="F9" t="s">
        <v>23</v>
      </c>
      <c r="G9" s="6" t="s">
        <v>14</v>
      </c>
      <c r="H9" s="4"/>
      <c r="K9" s="2"/>
      <c r="M9" s="2"/>
    </row>
    <row r="10" spans="1:14" x14ac:dyDescent="0.3">
      <c r="A10" t="s">
        <v>24</v>
      </c>
      <c r="B10" s="1" t="s">
        <v>25</v>
      </c>
      <c r="C10" t="s">
        <v>17</v>
      </c>
      <c r="E10" t="s">
        <v>22</v>
      </c>
      <c r="F10" t="s">
        <v>23</v>
      </c>
      <c r="G10" s="6" t="s">
        <v>14</v>
      </c>
      <c r="H10" s="3">
        <f>D10+D9</f>
        <v>0</v>
      </c>
      <c r="K10" s="2">
        <f>H10+I10+J10</f>
        <v>0</v>
      </c>
      <c r="M10" s="2">
        <f>L10+K10</f>
        <v>0</v>
      </c>
    </row>
    <row r="11" spans="1:14" x14ac:dyDescent="0.3">
      <c r="B11" s="1"/>
      <c r="C11" s="1"/>
      <c r="H11" s="3"/>
      <c r="K11" s="2"/>
      <c r="M11" s="2"/>
    </row>
    <row r="12" spans="1:14" x14ac:dyDescent="0.3">
      <c r="A12" t="s">
        <v>26</v>
      </c>
      <c r="B12" s="1" t="s">
        <v>27</v>
      </c>
      <c r="C12" t="s">
        <v>11</v>
      </c>
      <c r="E12" t="s">
        <v>28</v>
      </c>
      <c r="F12" t="s">
        <v>23</v>
      </c>
      <c r="G12" s="6" t="s">
        <v>19</v>
      </c>
      <c r="H12" s="4"/>
      <c r="K12" s="2"/>
      <c r="M12" s="2"/>
    </row>
    <row r="13" spans="1:14" x14ac:dyDescent="0.3">
      <c r="A13" t="s">
        <v>29</v>
      </c>
      <c r="B13" s="1" t="s">
        <v>30</v>
      </c>
      <c r="C13" t="s">
        <v>17</v>
      </c>
      <c r="E13" t="s">
        <v>28</v>
      </c>
      <c r="F13" t="s">
        <v>23</v>
      </c>
      <c r="G13" s="6" t="s">
        <v>19</v>
      </c>
      <c r="H13" s="3">
        <f>D13+D12</f>
        <v>0</v>
      </c>
      <c r="K13" s="2">
        <f t="shared" ref="K13" si="0">H13+I13+J13</f>
        <v>0</v>
      </c>
      <c r="M13" s="2">
        <f t="shared" ref="M13" si="1">L13+K13</f>
        <v>0</v>
      </c>
    </row>
    <row r="14" spans="1:14" x14ac:dyDescent="0.3">
      <c r="B14" s="1"/>
      <c r="C14" s="1"/>
      <c r="H14" s="3"/>
      <c r="K14" s="2"/>
      <c r="M14" s="2"/>
    </row>
    <row r="15" spans="1:14" x14ac:dyDescent="0.3">
      <c r="A15" t="s">
        <v>31</v>
      </c>
      <c r="B15" s="1" t="s">
        <v>32</v>
      </c>
      <c r="C15" t="s">
        <v>17</v>
      </c>
      <c r="E15" t="s">
        <v>28</v>
      </c>
      <c r="F15" t="s">
        <v>33</v>
      </c>
      <c r="G15" s="6" t="s">
        <v>19</v>
      </c>
      <c r="H15" s="3">
        <f>D15+D16</f>
        <v>0</v>
      </c>
      <c r="K15" s="2">
        <f t="shared" ref="K15:K18" si="2">H15+I15+J15</f>
        <v>0</v>
      </c>
      <c r="M15" s="2">
        <f t="shared" ref="M15:M18" si="3">L15+K15</f>
        <v>0</v>
      </c>
    </row>
    <row r="16" spans="1:14" x14ac:dyDescent="0.3">
      <c r="A16" t="s">
        <v>34</v>
      </c>
      <c r="B16" s="1" t="s">
        <v>35</v>
      </c>
      <c r="C16" t="s">
        <v>11</v>
      </c>
      <c r="E16" t="s">
        <v>28</v>
      </c>
      <c r="F16" t="s">
        <v>33</v>
      </c>
      <c r="G16" s="6" t="s">
        <v>19</v>
      </c>
      <c r="H16" s="4"/>
      <c r="K16" s="2"/>
      <c r="M16" s="2"/>
    </row>
    <row r="17" spans="1:13" x14ac:dyDescent="0.3">
      <c r="B17" s="1"/>
      <c r="C17" s="1"/>
      <c r="H17" s="4"/>
      <c r="K17" s="2"/>
      <c r="M17" s="2"/>
    </row>
    <row r="18" spans="1:13" x14ac:dyDescent="0.3">
      <c r="A18" t="s">
        <v>36</v>
      </c>
      <c r="B18" s="1" t="s">
        <v>37</v>
      </c>
      <c r="C18" t="s">
        <v>11</v>
      </c>
      <c r="E18" t="s">
        <v>22</v>
      </c>
      <c r="F18" t="s">
        <v>33</v>
      </c>
      <c r="G18" s="6" t="s">
        <v>14</v>
      </c>
      <c r="H18" s="3">
        <f>D18+D19</f>
        <v>0</v>
      </c>
      <c r="K18" s="2">
        <f t="shared" si="2"/>
        <v>0</v>
      </c>
      <c r="M18" s="2">
        <f t="shared" si="3"/>
        <v>0</v>
      </c>
    </row>
    <row r="19" spans="1:13" x14ac:dyDescent="0.3">
      <c r="A19" t="s">
        <v>38</v>
      </c>
      <c r="B19" s="1" t="s">
        <v>39</v>
      </c>
      <c r="C19" t="s">
        <v>17</v>
      </c>
      <c r="E19" t="s">
        <v>22</v>
      </c>
      <c r="F19" t="s">
        <v>33</v>
      </c>
      <c r="G19" s="6" t="s">
        <v>14</v>
      </c>
      <c r="H19" s="4"/>
      <c r="K19" s="2"/>
    </row>
    <row r="21" spans="1:13" x14ac:dyDescent="0.3">
      <c r="B21" t="s">
        <v>41</v>
      </c>
      <c r="E21" t="s">
        <v>88</v>
      </c>
      <c r="G21" t="s">
        <v>40</v>
      </c>
    </row>
    <row r="22" spans="1:13" x14ac:dyDescent="0.3">
      <c r="E22" t="s">
        <v>89</v>
      </c>
      <c r="G22" t="s">
        <v>42</v>
      </c>
    </row>
  </sheetData>
  <sortState xmlns:xlrd2="http://schemas.microsoft.com/office/spreadsheetml/2017/richdata2" ref="A3:G19">
    <sortCondition ref="F3:F19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82B59-592F-431B-B377-5FF157F9A25C}">
  <sheetPr codeName="Sheet3"/>
  <dimension ref="B1:K32"/>
  <sheetViews>
    <sheetView workbookViewId="0">
      <selection activeCell="I27" sqref="I27"/>
    </sheetView>
  </sheetViews>
  <sheetFormatPr defaultRowHeight="14.4" x14ac:dyDescent="0.3"/>
  <cols>
    <col min="2" max="2" width="19.109375" customWidth="1"/>
    <col min="4" max="4" width="7.44140625" customWidth="1"/>
  </cols>
  <sheetData>
    <row r="1" spans="2:11" x14ac:dyDescent="0.3">
      <c r="E1" s="10" t="s">
        <v>52</v>
      </c>
    </row>
    <row r="2" spans="2:11" s="14" customFormat="1" x14ac:dyDescent="0.3">
      <c r="B2" s="7" t="s">
        <v>53</v>
      </c>
      <c r="C2" s="7"/>
      <c r="D2" s="7"/>
      <c r="E2" s="7"/>
      <c r="F2" s="7"/>
    </row>
    <row r="3" spans="2:11" x14ac:dyDescent="0.3">
      <c r="B3" s="7" t="s">
        <v>44</v>
      </c>
      <c r="C3" s="7"/>
      <c r="D3" s="7"/>
      <c r="E3" s="9">
        <v>5</v>
      </c>
      <c r="F3" s="7" t="s">
        <v>54</v>
      </c>
      <c r="K3" t="s">
        <v>55</v>
      </c>
    </row>
    <row r="4" spans="2:11" x14ac:dyDescent="0.3">
      <c r="B4" s="7" t="s">
        <v>56</v>
      </c>
      <c r="C4" s="7"/>
      <c r="D4" s="7" t="s">
        <v>57</v>
      </c>
      <c r="E4" s="9" t="s">
        <v>58</v>
      </c>
      <c r="F4" s="7"/>
      <c r="K4" t="s">
        <v>58</v>
      </c>
    </row>
    <row r="5" spans="2:11" x14ac:dyDescent="0.3">
      <c r="B5" s="7" t="s">
        <v>46</v>
      </c>
      <c r="C5" s="7"/>
      <c r="D5" s="7" t="s">
        <v>57</v>
      </c>
      <c r="E5" s="9" t="s">
        <v>58</v>
      </c>
      <c r="F5" s="7"/>
      <c r="K5" t="s">
        <v>45</v>
      </c>
    </row>
    <row r="6" spans="2:11" x14ac:dyDescent="0.3">
      <c r="B6" s="7"/>
      <c r="C6" s="7"/>
      <c r="D6" s="7"/>
      <c r="E6" s="7"/>
      <c r="F6" s="7"/>
      <c r="K6" t="s">
        <v>85</v>
      </c>
    </row>
    <row r="7" spans="2:11" x14ac:dyDescent="0.3">
      <c r="B7" s="7" t="s">
        <v>59</v>
      </c>
      <c r="C7" s="7"/>
      <c r="D7" s="7"/>
      <c r="E7" s="7"/>
      <c r="F7" s="7"/>
      <c r="K7" t="s">
        <v>47</v>
      </c>
    </row>
    <row r="8" spans="2:11" x14ac:dyDescent="0.3">
      <c r="B8" s="7" t="s">
        <v>60</v>
      </c>
      <c r="C8" s="7"/>
      <c r="D8" s="7"/>
      <c r="E8" s="7">
        <v>30</v>
      </c>
      <c r="F8" s="7" t="s">
        <v>61</v>
      </c>
      <c r="K8" t="s">
        <v>62</v>
      </c>
    </row>
    <row r="9" spans="2:11" x14ac:dyDescent="0.3">
      <c r="B9" s="7" t="s">
        <v>63</v>
      </c>
      <c r="C9" s="7"/>
      <c r="D9" s="7"/>
      <c r="E9" s="7">
        <v>5</v>
      </c>
      <c r="F9" s="7" t="s">
        <v>61</v>
      </c>
      <c r="K9" t="s">
        <v>48</v>
      </c>
    </row>
    <row r="10" spans="2:11" x14ac:dyDescent="0.3">
      <c r="B10" s="7" t="s">
        <v>64</v>
      </c>
      <c r="C10" s="7"/>
      <c r="D10" s="7"/>
      <c r="E10" s="7">
        <v>5</v>
      </c>
      <c r="F10" s="7" t="s">
        <v>61</v>
      </c>
      <c r="K10" t="s">
        <v>65</v>
      </c>
    </row>
    <row r="11" spans="2:11" x14ac:dyDescent="0.3">
      <c r="B11" s="7" t="s">
        <v>17</v>
      </c>
      <c r="C11" s="7"/>
      <c r="D11" s="7"/>
      <c r="E11" s="7">
        <v>20</v>
      </c>
      <c r="F11" s="7" t="s">
        <v>61</v>
      </c>
    </row>
    <row r="12" spans="2:11" x14ac:dyDescent="0.3">
      <c r="B12" s="7" t="s">
        <v>66</v>
      </c>
      <c r="C12" s="7"/>
      <c r="D12" s="7"/>
      <c r="E12" s="7">
        <v>25</v>
      </c>
      <c r="F12" s="7" t="s">
        <v>61</v>
      </c>
    </row>
    <row r="13" spans="2:11" x14ac:dyDescent="0.3">
      <c r="B13" s="7" t="s">
        <v>67</v>
      </c>
      <c r="C13" s="7"/>
      <c r="D13" s="7"/>
      <c r="E13" s="7">
        <v>15</v>
      </c>
      <c r="F13" s="7" t="s">
        <v>61</v>
      </c>
    </row>
    <row r="14" spans="2:11" x14ac:dyDescent="0.3">
      <c r="B14" s="7" t="s">
        <v>68</v>
      </c>
      <c r="C14" s="7"/>
      <c r="D14" s="7"/>
      <c r="E14" s="7">
        <v>10</v>
      </c>
      <c r="F14" s="7" t="s">
        <v>61</v>
      </c>
    </row>
    <row r="15" spans="2:11" x14ac:dyDescent="0.3">
      <c r="B15" s="7" t="s">
        <v>69</v>
      </c>
      <c r="C15" s="7"/>
      <c r="D15" s="7"/>
      <c r="E15" s="7">
        <v>5</v>
      </c>
      <c r="F15" s="7" t="s">
        <v>61</v>
      </c>
    </row>
    <row r="16" spans="2:11" x14ac:dyDescent="0.3">
      <c r="B16" s="7" t="s">
        <v>70</v>
      </c>
      <c r="C16" s="7"/>
      <c r="D16" s="7"/>
      <c r="E16" s="7">
        <v>30</v>
      </c>
      <c r="F16" s="7" t="s">
        <v>61</v>
      </c>
    </row>
    <row r="17" spans="2:6" x14ac:dyDescent="0.3">
      <c r="B17" s="7"/>
      <c r="C17" s="7"/>
      <c r="D17" s="7"/>
      <c r="E17" s="7"/>
      <c r="F17" s="7"/>
    </row>
    <row r="18" spans="2:6" x14ac:dyDescent="0.3">
      <c r="B18" s="7" t="s">
        <v>71</v>
      </c>
      <c r="C18" s="7"/>
      <c r="D18" s="7"/>
      <c r="E18" s="7">
        <f>SUM(E8,E10,E11,E12,E13,E15,E16,E9)</f>
        <v>135</v>
      </c>
      <c r="F18" s="7" t="s">
        <v>61</v>
      </c>
    </row>
    <row r="19" spans="2:6" x14ac:dyDescent="0.3">
      <c r="B19" s="7" t="s">
        <v>72</v>
      </c>
      <c r="C19" s="7"/>
      <c r="D19" s="7"/>
      <c r="E19" s="7">
        <f>SUM(E14*Voorblad!C3)</f>
        <v>510</v>
      </c>
      <c r="F19" s="7" t="s">
        <v>61</v>
      </c>
    </row>
    <row r="20" spans="2:6" x14ac:dyDescent="0.3">
      <c r="B20" s="7" t="s">
        <v>73</v>
      </c>
      <c r="C20" s="7"/>
      <c r="D20" s="7"/>
      <c r="E20" s="7">
        <f>IF(Voorblad!C4="ja",E3*2,0)</f>
        <v>10</v>
      </c>
      <c r="F20" s="7" t="s">
        <v>61</v>
      </c>
    </row>
    <row r="21" spans="2:6" x14ac:dyDescent="0.3">
      <c r="B21" s="7" t="s">
        <v>74</v>
      </c>
      <c r="C21" s="7"/>
      <c r="D21" s="7"/>
      <c r="E21" s="7">
        <f>IF(Voorblad!C5="ja",E3*3,0)</f>
        <v>15</v>
      </c>
      <c r="F21" s="7" t="s">
        <v>61</v>
      </c>
    </row>
    <row r="22" spans="2:6" x14ac:dyDescent="0.3">
      <c r="B22" s="7"/>
      <c r="C22" s="7"/>
      <c r="D22" s="7"/>
      <c r="E22" s="7"/>
      <c r="F22" s="7"/>
    </row>
    <row r="23" spans="2:6" ht="15" thickBot="1" x14ac:dyDescent="0.35">
      <c r="B23" s="7" t="s">
        <v>75</v>
      </c>
      <c r="C23" s="7"/>
      <c r="D23" s="7"/>
      <c r="E23" s="11">
        <f>SUM(E18:E21)</f>
        <v>670</v>
      </c>
      <c r="F23" s="11" t="s">
        <v>61</v>
      </c>
    </row>
    <row r="24" spans="2:6" ht="15" thickBot="1" x14ac:dyDescent="0.35">
      <c r="B24" s="8" t="s">
        <v>53</v>
      </c>
      <c r="C24" s="7"/>
      <c r="D24" s="7"/>
      <c r="E24" s="12">
        <f>E23/60</f>
        <v>11.166666666666666</v>
      </c>
      <c r="F24" s="7" t="s">
        <v>76</v>
      </c>
    </row>
    <row r="25" spans="2:6" x14ac:dyDescent="0.3">
      <c r="B25" s="7"/>
      <c r="C25" s="7"/>
      <c r="D25" s="7"/>
      <c r="E25" s="7"/>
      <c r="F25" s="7"/>
    </row>
    <row r="26" spans="2:6" x14ac:dyDescent="0.3">
      <c r="B26" s="7" t="s">
        <v>77</v>
      </c>
      <c r="C26" s="7"/>
      <c r="D26" s="7"/>
      <c r="E26" s="7"/>
      <c r="F26" s="7"/>
    </row>
    <row r="27" spans="2:6" x14ac:dyDescent="0.3">
      <c r="B27" s="7" t="s">
        <v>78</v>
      </c>
      <c r="C27" s="7"/>
      <c r="D27" s="7"/>
      <c r="E27" s="7"/>
      <c r="F27" s="7"/>
    </row>
    <row r="28" spans="2:6" ht="15" thickBot="1" x14ac:dyDescent="0.35">
      <c r="B28" s="7"/>
      <c r="C28" s="7"/>
      <c r="D28" s="7"/>
      <c r="E28" s="7"/>
      <c r="F28" s="7"/>
    </row>
    <row r="29" spans="2:6" ht="15" thickBot="1" x14ac:dyDescent="0.35">
      <c r="B29" s="8" t="s">
        <v>79</v>
      </c>
      <c r="C29" s="7"/>
      <c r="D29" s="7"/>
      <c r="E29" s="13">
        <v>3</v>
      </c>
      <c r="F29" s="7" t="s">
        <v>80</v>
      </c>
    </row>
    <row r="31" spans="2:6" ht="15" thickBot="1" x14ac:dyDescent="0.35">
      <c r="B31" s="7" t="s">
        <v>81</v>
      </c>
    </row>
    <row r="32" spans="2:6" ht="15" thickBot="1" x14ac:dyDescent="0.35">
      <c r="B32" s="8" t="s">
        <v>82</v>
      </c>
      <c r="E32" s="15">
        <f>E24+E29</f>
        <v>14.166666666666666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671EC319F45140916F4CB661BDE489" ma:contentTypeVersion="2" ma:contentTypeDescription="Create a new document." ma:contentTypeScope="" ma:versionID="477ad7727c71e697c5aa7890057592e0">
  <xsd:schema xmlns:xsd="http://www.w3.org/2001/XMLSchema" xmlns:xs="http://www.w3.org/2001/XMLSchema" xmlns:p="http://schemas.microsoft.com/office/2006/metadata/properties" xmlns:ns2="548e76e0-a728-4c71-bef7-3833258ec849" targetNamespace="http://schemas.microsoft.com/office/2006/metadata/properties" ma:root="true" ma:fieldsID="041bb3efca20b77663190586ecd8b574" ns2:_="">
    <xsd:import namespace="548e76e0-a728-4c71-bef7-3833258ec84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8e76e0-a728-4c71-bef7-3833258ec8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805D37D-042C-4932-B6B9-66D06B050E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8e76e0-a728-4c71-bef7-3833258ec84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B62841-253D-4064-BF2D-EAF7CC5CD8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70702A-8A9A-4138-A39C-7C445A442668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548e76e0-a728-4c71-bef7-3833258ec849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Voorblad</vt:lpstr>
      <vt:lpstr>Materiaal</vt:lpstr>
      <vt:lpstr>Uren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Kamphuis Paul</dc:creator>
  <cp:keywords/>
  <dc:description/>
  <cp:lastModifiedBy>Zanten Sander Van</cp:lastModifiedBy>
  <cp:revision/>
  <dcterms:created xsi:type="dcterms:W3CDTF">2020-09-07T08:13:52Z</dcterms:created>
  <dcterms:modified xsi:type="dcterms:W3CDTF">2021-03-28T17:36:01Z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0x01010058671EC319F45140916F4CB661BDE489</vt:lpwstr>
  </property>
</Properties>
</file>