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582E6C5A-C5DD-4E31-BA85-4ADA0EC1E191}" xr6:coauthVersionLast="46" xr6:coauthVersionMax="46" xr10:uidLastSave="{00000000-0000-0000-0000-000000000000}"/>
  <bookViews>
    <workbookView xWindow="15570" yWindow="5460" windowWidth="20430" windowHeight="14625" activeTab="2" xr2:uid="{00000000-000D-0000-FFFF-FFFF00000000}"/>
  </bookViews>
  <sheets>
    <sheet name="Names" sheetId="4" r:id="rId1"/>
    <sheet name="POWER PROFILE" sheetId="1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O2" i="1"/>
  <c r="P2" i="1"/>
  <c r="Q2" i="1"/>
  <c r="R2" i="1"/>
  <c r="S2" i="1"/>
  <c r="T2" i="1"/>
  <c r="U2" i="1"/>
  <c r="V2" i="1"/>
  <c r="O3" i="1"/>
  <c r="P3" i="1"/>
  <c r="Q3" i="1"/>
  <c r="R3" i="1"/>
  <c r="S3" i="1"/>
  <c r="T3" i="1"/>
  <c r="U3" i="1"/>
  <c r="V3" i="1"/>
  <c r="O4" i="1"/>
  <c r="P4" i="1"/>
  <c r="Q4" i="1"/>
  <c r="R4" i="1"/>
  <c r="S4" i="1"/>
  <c r="T4" i="1"/>
  <c r="U4" i="1"/>
  <c r="V4" i="1"/>
  <c r="O5" i="1"/>
  <c r="P5" i="1"/>
  <c r="Q5" i="1"/>
  <c r="R5" i="1"/>
  <c r="S5" i="1"/>
  <c r="T5" i="1"/>
  <c r="U5" i="1"/>
  <c r="V5" i="1"/>
  <c r="O6" i="1"/>
  <c r="P6" i="1"/>
  <c r="Q6" i="1"/>
  <c r="R6" i="1"/>
  <c r="S6" i="1"/>
  <c r="T6" i="1"/>
  <c r="U6" i="1"/>
  <c r="V6" i="1"/>
  <c r="O7" i="1"/>
  <c r="P7" i="1"/>
  <c r="Q7" i="1"/>
  <c r="R7" i="1"/>
  <c r="S7" i="1"/>
  <c r="T7" i="1"/>
  <c r="U7" i="1"/>
  <c r="V7" i="1"/>
  <c r="O8" i="1"/>
  <c r="P8" i="1"/>
  <c r="Q8" i="1"/>
  <c r="R8" i="1"/>
  <c r="S8" i="1"/>
  <c r="T8" i="1"/>
  <c r="U8" i="1"/>
  <c r="V8" i="1"/>
  <c r="O9" i="1"/>
  <c r="P9" i="1"/>
  <c r="Q9" i="1"/>
  <c r="R9" i="1"/>
  <c r="S9" i="1"/>
  <c r="T9" i="1"/>
  <c r="U9" i="1"/>
  <c r="V9" i="1"/>
  <c r="O10" i="1"/>
  <c r="P10" i="1"/>
  <c r="Q10" i="1"/>
  <c r="R10" i="1"/>
  <c r="S10" i="1"/>
  <c r="T10" i="1"/>
  <c r="U10" i="1"/>
  <c r="V10" i="1"/>
  <c r="O11" i="1"/>
  <c r="P11" i="1"/>
  <c r="Q11" i="1"/>
  <c r="R11" i="1"/>
  <c r="S11" i="1"/>
  <c r="T11" i="1"/>
  <c r="U11" i="1"/>
  <c r="V11" i="1"/>
  <c r="O12" i="1"/>
  <c r="P12" i="1"/>
  <c r="Q12" i="1"/>
  <c r="R12" i="1"/>
  <c r="S12" i="1"/>
  <c r="T12" i="1"/>
  <c r="U12" i="1"/>
  <c r="V12" i="1"/>
  <c r="O13" i="1"/>
  <c r="P13" i="1"/>
  <c r="Q13" i="1"/>
  <c r="R13" i="1"/>
  <c r="S13" i="1"/>
  <c r="T13" i="1"/>
  <c r="U13" i="1"/>
  <c r="V13" i="1"/>
  <c r="O14" i="1"/>
  <c r="P14" i="1"/>
  <c r="Q14" i="1"/>
  <c r="R14" i="1"/>
  <c r="S14" i="1"/>
  <c r="T14" i="1"/>
  <c r="U14" i="1"/>
  <c r="V14" i="1"/>
  <c r="O15" i="1"/>
  <c r="P15" i="1"/>
  <c r="Q15" i="1"/>
  <c r="R15" i="1"/>
  <c r="S15" i="1"/>
  <c r="T15" i="1"/>
  <c r="U15" i="1"/>
  <c r="V15" i="1"/>
  <c r="O16" i="1"/>
  <c r="P16" i="1"/>
  <c r="Q16" i="1"/>
  <c r="R16" i="1"/>
  <c r="S16" i="1"/>
  <c r="T16" i="1"/>
  <c r="U16" i="1"/>
  <c r="V16" i="1"/>
  <c r="O17" i="1"/>
  <c r="P17" i="1"/>
  <c r="Q17" i="1"/>
  <c r="R17" i="1"/>
  <c r="S17" i="1"/>
  <c r="T17" i="1"/>
  <c r="U17" i="1"/>
  <c r="V17" i="1"/>
  <c r="O18" i="1"/>
  <c r="P18" i="1"/>
  <c r="Q18" i="1"/>
  <c r="R18" i="1"/>
  <c r="S18" i="1"/>
  <c r="T18" i="1"/>
  <c r="U18" i="1"/>
  <c r="V18" i="1"/>
  <c r="O19" i="1"/>
  <c r="P19" i="1"/>
  <c r="Q19" i="1"/>
  <c r="R19" i="1"/>
  <c r="S19" i="1"/>
  <c r="T19" i="1"/>
  <c r="U19" i="1"/>
  <c r="V19" i="1"/>
  <c r="O20" i="1"/>
  <c r="P20" i="1"/>
  <c r="Q20" i="1"/>
  <c r="R20" i="1"/>
  <c r="S20" i="1"/>
  <c r="T20" i="1"/>
  <c r="U20" i="1"/>
  <c r="V20" i="1"/>
  <c r="O21" i="1"/>
  <c r="P21" i="1"/>
  <c r="Q21" i="1"/>
  <c r="R21" i="1"/>
  <c r="S21" i="1"/>
  <c r="T21" i="1"/>
  <c r="U21" i="1"/>
  <c r="V21" i="1"/>
  <c r="O22" i="1"/>
  <c r="P22" i="1"/>
  <c r="Q22" i="1"/>
  <c r="R22" i="1"/>
  <c r="S22" i="1"/>
  <c r="T22" i="1"/>
  <c r="U22" i="1"/>
  <c r="V22" i="1"/>
  <c r="O23" i="1"/>
  <c r="P23" i="1"/>
  <c r="Q23" i="1"/>
  <c r="R23" i="1"/>
  <c r="S23" i="1"/>
  <c r="T23" i="1"/>
  <c r="U23" i="1"/>
  <c r="V23" i="1"/>
  <c r="O24" i="1"/>
  <c r="P24" i="1"/>
  <c r="Q24" i="1"/>
  <c r="R24" i="1"/>
  <c r="S24" i="1"/>
  <c r="T24" i="1"/>
  <c r="U24" i="1"/>
  <c r="V24" i="1"/>
  <c r="O25" i="1"/>
  <c r="P25" i="1"/>
  <c r="Q25" i="1"/>
  <c r="R25" i="1"/>
  <c r="S25" i="1"/>
  <c r="T25" i="1"/>
  <c r="U25" i="1"/>
  <c r="V25" i="1"/>
  <c r="O26" i="1"/>
  <c r="P26" i="1"/>
  <c r="Q26" i="1"/>
  <c r="R26" i="1"/>
  <c r="S26" i="1"/>
  <c r="T26" i="1"/>
  <c r="U26" i="1"/>
  <c r="V26" i="1"/>
  <c r="O27" i="1"/>
  <c r="P27" i="1"/>
  <c r="Q27" i="1"/>
  <c r="R27" i="1"/>
  <c r="S27" i="1"/>
  <c r="T27" i="1"/>
  <c r="U27" i="1"/>
  <c r="V27" i="1"/>
  <c r="O28" i="1"/>
  <c r="P28" i="1"/>
  <c r="Q28" i="1"/>
  <c r="R28" i="1"/>
  <c r="S28" i="1"/>
  <c r="T28" i="1"/>
  <c r="U28" i="1"/>
  <c r="V28" i="1"/>
  <c r="O29" i="1"/>
  <c r="P29" i="1"/>
  <c r="Q29" i="1"/>
  <c r="R29" i="1"/>
  <c r="S29" i="1"/>
  <c r="T29" i="1"/>
  <c r="U29" i="1"/>
  <c r="V29" i="1"/>
  <c r="O30" i="1"/>
  <c r="P30" i="1"/>
  <c r="Q30" i="1"/>
  <c r="R30" i="1"/>
  <c r="S30" i="1"/>
  <c r="T30" i="1"/>
  <c r="U30" i="1"/>
  <c r="V30" i="1"/>
  <c r="O31" i="1"/>
  <c r="P31" i="1"/>
  <c r="Q31" i="1"/>
  <c r="R31" i="1"/>
  <c r="S31" i="1"/>
  <c r="T31" i="1"/>
  <c r="U31" i="1"/>
  <c r="V31" i="1"/>
  <c r="O32" i="1"/>
  <c r="P32" i="1"/>
  <c r="Q32" i="1"/>
  <c r="R32" i="1"/>
  <c r="S32" i="1"/>
  <c r="T32" i="1"/>
  <c r="U32" i="1"/>
  <c r="V32" i="1"/>
  <c r="O33" i="1"/>
  <c r="P33" i="1"/>
  <c r="Q33" i="1"/>
  <c r="R33" i="1"/>
  <c r="S33" i="1"/>
  <c r="T33" i="1"/>
  <c r="U33" i="1"/>
  <c r="V33" i="1"/>
  <c r="O34" i="1"/>
  <c r="P34" i="1"/>
  <c r="Q34" i="1"/>
  <c r="R34" i="1"/>
  <c r="S34" i="1"/>
  <c r="T34" i="1"/>
  <c r="U34" i="1"/>
  <c r="V34" i="1"/>
  <c r="O35" i="1"/>
  <c r="P35" i="1"/>
  <c r="Q35" i="1"/>
  <c r="R35" i="1"/>
  <c r="S35" i="1"/>
  <c r="T35" i="1"/>
  <c r="U35" i="1"/>
  <c r="V35" i="1"/>
  <c r="O36" i="1"/>
  <c r="P36" i="1"/>
  <c r="Q36" i="1"/>
  <c r="R36" i="1"/>
  <c r="S36" i="1"/>
  <c r="T36" i="1"/>
  <c r="U36" i="1"/>
  <c r="V36" i="1"/>
  <c r="O37" i="1"/>
  <c r="P37" i="1"/>
  <c r="Q37" i="1"/>
  <c r="R37" i="1"/>
  <c r="S37" i="1"/>
  <c r="T37" i="1"/>
  <c r="U37" i="1"/>
  <c r="V37" i="1"/>
  <c r="O38" i="1"/>
  <c r="P38" i="1"/>
  <c r="Q38" i="1"/>
  <c r="R38" i="1"/>
  <c r="S38" i="1"/>
  <c r="T38" i="1"/>
  <c r="U38" i="1"/>
  <c r="V38" i="1"/>
  <c r="O39" i="1"/>
  <c r="P39" i="1"/>
  <c r="Q39" i="1"/>
  <c r="R39" i="1"/>
  <c r="S39" i="1"/>
  <c r="T39" i="1"/>
  <c r="U39" i="1"/>
  <c r="V39" i="1"/>
  <c r="O40" i="1"/>
  <c r="P40" i="1"/>
  <c r="Q40" i="1"/>
  <c r="R40" i="1"/>
  <c r="S40" i="1"/>
  <c r="T40" i="1"/>
  <c r="U40" i="1"/>
  <c r="V40" i="1"/>
  <c r="O41" i="1"/>
  <c r="P41" i="1"/>
  <c r="Q41" i="1"/>
  <c r="R41" i="1"/>
  <c r="S41" i="1"/>
  <c r="T41" i="1"/>
  <c r="U41" i="1"/>
  <c r="V41" i="1"/>
  <c r="O42" i="1"/>
  <c r="P42" i="1"/>
  <c r="Q42" i="1"/>
  <c r="R42" i="1"/>
  <c r="S42" i="1"/>
  <c r="T42" i="1"/>
  <c r="U42" i="1"/>
  <c r="V42" i="1"/>
  <c r="O43" i="1"/>
  <c r="P43" i="1"/>
  <c r="Q43" i="1"/>
  <c r="R43" i="1"/>
  <c r="S43" i="1"/>
  <c r="T43" i="1"/>
  <c r="U43" i="1"/>
  <c r="V43" i="1"/>
  <c r="O44" i="1"/>
  <c r="P44" i="1"/>
  <c r="Q44" i="1"/>
  <c r="R44" i="1"/>
  <c r="S44" i="1"/>
  <c r="T44" i="1"/>
  <c r="U44" i="1"/>
  <c r="V44" i="1"/>
  <c r="O45" i="1"/>
  <c r="P45" i="1"/>
  <c r="Q45" i="1"/>
  <c r="R45" i="1"/>
  <c r="S45" i="1"/>
  <c r="T45" i="1"/>
  <c r="U45" i="1"/>
  <c r="V45" i="1"/>
  <c r="O46" i="1"/>
  <c r="P46" i="1"/>
  <c r="Q46" i="1"/>
  <c r="R46" i="1"/>
  <c r="S46" i="1"/>
  <c r="T46" i="1"/>
  <c r="U46" i="1"/>
  <c r="V46" i="1"/>
  <c r="O47" i="1"/>
  <c r="P47" i="1"/>
  <c r="Q47" i="1"/>
  <c r="R47" i="1"/>
  <c r="S47" i="1"/>
  <c r="T47" i="1"/>
  <c r="U47" i="1"/>
  <c r="V47" i="1"/>
  <c r="O48" i="1"/>
  <c r="P48" i="1"/>
  <c r="Q48" i="1"/>
  <c r="R48" i="1"/>
  <c r="S48" i="1"/>
  <c r="T48" i="1"/>
  <c r="U48" i="1"/>
  <c r="V48" i="1"/>
  <c r="O49" i="1"/>
  <c r="P49" i="1"/>
  <c r="Q49" i="1"/>
  <c r="R49" i="1"/>
  <c r="S49" i="1"/>
  <c r="T49" i="1"/>
  <c r="U49" i="1"/>
  <c r="V49" i="1"/>
  <c r="O50" i="1"/>
  <c r="P50" i="1"/>
  <c r="Q50" i="1"/>
  <c r="R50" i="1"/>
  <c r="S50" i="1"/>
  <c r="T50" i="1"/>
  <c r="U50" i="1"/>
  <c r="V50" i="1"/>
  <c r="O51" i="1"/>
  <c r="P51" i="1"/>
  <c r="Q51" i="1"/>
  <c r="R51" i="1"/>
  <c r="S51" i="1"/>
  <c r="T51" i="1"/>
  <c r="U51" i="1"/>
  <c r="V51" i="1"/>
  <c r="O52" i="1"/>
  <c r="P52" i="1"/>
  <c r="Q52" i="1"/>
  <c r="R52" i="1"/>
  <c r="S52" i="1"/>
  <c r="T52" i="1"/>
  <c r="U52" i="1"/>
  <c r="V52" i="1"/>
  <c r="O53" i="1"/>
  <c r="P53" i="1"/>
  <c r="Q53" i="1"/>
  <c r="R53" i="1"/>
  <c r="S53" i="1"/>
  <c r="T53" i="1"/>
  <c r="U53" i="1"/>
  <c r="V53" i="1"/>
  <c r="E8" i="3" a="1"/>
  <c r="F8" i="3" a="1"/>
  <c r="G8" i="3" a="1"/>
  <c r="H8" i="3" a="1"/>
  <c r="I8" i="3" a="1"/>
  <c r="J8" i="3" a="1"/>
  <c r="K8" i="3" a="1"/>
  <c r="L8" i="3" a="1"/>
  <c r="D8" i="3" a="1"/>
  <c r="C8" i="3" a="1"/>
  <c r="D8" i="3" l="1"/>
  <c r="L8" i="3"/>
  <c r="K8" i="3"/>
  <c r="J8" i="3"/>
  <c r="I8" i="3"/>
  <c r="H8" i="3"/>
  <c r="G8" i="3"/>
  <c r="F8" i="3"/>
  <c r="E8" i="3"/>
  <c r="C8" i="3"/>
  <c r="C5" i="3" s="1"/>
  <c r="C6" i="3" s="1"/>
  <c r="D5" i="3"/>
  <c r="D6" i="3" s="1"/>
  <c r="E5" i="3" l="1"/>
  <c r="E6" i="3" s="1"/>
  <c r="F5" i="3" l="1"/>
  <c r="F6" i="3" s="1"/>
  <c r="G5" i="3" l="1"/>
  <c r="G6" i="3" s="1"/>
  <c r="H5" i="3" l="1"/>
  <c r="H6" i="3" s="1"/>
  <c r="I5" i="3" l="1"/>
  <c r="I6" i="3" s="1"/>
  <c r="J5" i="3" l="1"/>
  <c r="J6" i="3" s="1"/>
  <c r="K5" i="3" l="1"/>
  <c r="K6" i="3" s="1"/>
  <c r="L5" i="3" l="1"/>
  <c r="L6" i="3" s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K4" i="3" l="1"/>
  <c r="J4" i="3"/>
  <c r="I4" i="3"/>
  <c r="H4" i="3"/>
  <c r="G4" i="3"/>
  <c r="F4" i="3"/>
  <c r="E4" i="3"/>
  <c r="D4" i="3"/>
  <c r="C4" i="3"/>
  <c r="K7" i="3" l="1"/>
  <c r="J7" i="3"/>
  <c r="I7" i="3"/>
  <c r="H7" i="3"/>
  <c r="G7" i="3"/>
  <c r="F7" i="3"/>
  <c r="E7" i="3"/>
  <c r="D7" i="3"/>
  <c r="C7" i="3"/>
  <c r="W36" i="1" l="1"/>
  <c r="W33" i="1"/>
  <c r="W42" i="1"/>
  <c r="W28" i="1"/>
  <c r="W30" i="1"/>
  <c r="W34" i="1"/>
  <c r="W29" i="1"/>
  <c r="W38" i="1"/>
  <c r="W35" i="1"/>
  <c r="W47" i="1"/>
  <c r="W49" i="1"/>
  <c r="W44" i="1"/>
  <c r="Z53" i="1"/>
  <c r="Z40" i="1"/>
  <c r="Z32" i="1"/>
  <c r="Z30" i="1"/>
  <c r="Z37" i="1"/>
  <c r="Z42" i="1"/>
  <c r="Z47" i="1"/>
  <c r="Z36" i="1"/>
  <c r="Z34" i="1"/>
  <c r="Z44" i="1"/>
  <c r="Z46" i="1"/>
  <c r="Z39" i="1"/>
  <c r="Z28" i="1"/>
  <c r="Z31" i="1"/>
  <c r="Z38" i="1"/>
  <c r="Z41" i="1"/>
  <c r="Z52" i="1"/>
  <c r="Z50" i="1"/>
  <c r="Z51" i="1"/>
  <c r="Z45" i="1"/>
  <c r="Z29" i="1"/>
  <c r="Z35" i="1"/>
  <c r="Z43" i="1"/>
  <c r="Z48" i="1"/>
  <c r="Z33" i="1"/>
  <c r="Z49" i="1"/>
  <c r="AC48" i="1"/>
  <c r="AC34" i="1"/>
  <c r="AC53" i="1"/>
  <c r="AC39" i="1"/>
  <c r="AC51" i="1"/>
  <c r="AC44" i="1"/>
  <c r="AC52" i="1"/>
  <c r="AC42" i="1"/>
  <c r="AC30" i="1"/>
  <c r="AC40" i="1"/>
  <c r="AC31" i="1"/>
  <c r="AC32" i="1"/>
  <c r="AC45" i="1"/>
  <c r="AC36" i="1"/>
  <c r="AC50" i="1"/>
  <c r="AC41" i="1"/>
  <c r="AC46" i="1"/>
  <c r="AC37" i="1"/>
  <c r="AC47" i="1"/>
  <c r="AC43" i="1"/>
  <c r="AC49" i="1"/>
  <c r="AC28" i="1"/>
  <c r="AC38" i="1"/>
  <c r="AC29" i="1"/>
  <c r="AC33" i="1"/>
  <c r="AC35" i="1"/>
  <c r="AB39" i="1"/>
  <c r="AB28" i="1"/>
  <c r="AB29" i="1"/>
  <c r="AB33" i="1"/>
  <c r="AB34" i="1"/>
  <c r="AB48" i="1"/>
  <c r="AB44" i="1"/>
  <c r="AB53" i="1"/>
  <c r="AB49" i="1"/>
  <c r="AB51" i="1"/>
  <c r="AB40" i="1"/>
  <c r="AB43" i="1"/>
  <c r="AB31" i="1"/>
  <c r="AB37" i="1"/>
  <c r="AB47" i="1"/>
  <c r="AB35" i="1"/>
  <c r="AB52" i="1"/>
  <c r="AB38" i="1"/>
  <c r="AB30" i="1"/>
  <c r="AB32" i="1"/>
  <c r="AB36" i="1"/>
  <c r="AB45" i="1"/>
  <c r="AB41" i="1"/>
  <c r="AB42" i="1"/>
  <c r="AB50" i="1"/>
  <c r="AB46" i="1"/>
  <c r="AA33" i="1"/>
  <c r="AA52" i="1"/>
  <c r="AA37" i="1"/>
  <c r="AA40" i="1"/>
  <c r="AA38" i="1"/>
  <c r="AA42" i="1"/>
  <c r="AA50" i="1"/>
  <c r="AA43" i="1"/>
  <c r="AA47" i="1"/>
  <c r="AA48" i="1"/>
  <c r="AA30" i="1"/>
  <c r="AA53" i="1"/>
  <c r="AA34" i="1"/>
  <c r="AA49" i="1"/>
  <c r="AA39" i="1"/>
  <c r="AA32" i="1"/>
  <c r="AA44" i="1"/>
  <c r="AA41" i="1"/>
  <c r="AA46" i="1"/>
  <c r="AA45" i="1"/>
  <c r="AA31" i="1"/>
  <c r="AA35" i="1"/>
  <c r="AA28" i="1"/>
  <c r="AA29" i="1"/>
  <c r="AA36" i="1"/>
  <c r="AA51" i="1"/>
  <c r="AD43" i="1"/>
  <c r="AD33" i="1"/>
  <c r="AD30" i="1"/>
  <c r="AD28" i="1"/>
  <c r="AD45" i="1"/>
  <c r="AD46" i="1"/>
  <c r="AD39" i="1"/>
  <c r="AD44" i="1"/>
  <c r="AD47" i="1"/>
  <c r="AD34" i="1"/>
  <c r="AD49" i="1"/>
  <c r="AD48" i="1"/>
  <c r="AD52" i="1"/>
  <c r="AD41" i="1"/>
  <c r="AD36" i="1"/>
  <c r="AD35" i="1"/>
  <c r="AD37" i="1"/>
  <c r="AD38" i="1"/>
  <c r="AD32" i="1"/>
  <c r="AD50" i="1"/>
  <c r="AD31" i="1"/>
  <c r="AD42" i="1"/>
  <c r="AD29" i="1"/>
  <c r="AD40" i="1"/>
  <c r="AD53" i="1"/>
  <c r="AD51" i="1"/>
  <c r="Y31" i="1"/>
  <c r="Y47" i="1"/>
  <c r="Y52" i="1"/>
  <c r="Y45" i="1"/>
  <c r="Y36" i="1"/>
  <c r="Y32" i="1"/>
  <c r="Y46" i="1"/>
  <c r="Y51" i="1"/>
  <c r="Y41" i="1"/>
  <c r="Y37" i="1"/>
  <c r="Y42" i="1"/>
  <c r="Y28" i="1"/>
  <c r="Y33" i="1"/>
  <c r="Y29" i="1"/>
  <c r="Y40" i="1"/>
  <c r="Y38" i="1"/>
  <c r="Y34" i="1"/>
  <c r="Y53" i="1"/>
  <c r="Y43" i="1"/>
  <c r="Y39" i="1"/>
  <c r="Y30" i="1"/>
  <c r="Y49" i="1"/>
  <c r="Y48" i="1"/>
  <c r="Y44" i="1"/>
  <c r="Y35" i="1"/>
  <c r="Y50" i="1"/>
  <c r="X38" i="1"/>
  <c r="X34" i="1"/>
  <c r="X35" i="1"/>
  <c r="X43" i="1"/>
  <c r="X39" i="1"/>
  <c r="X40" i="1"/>
  <c r="X52" i="1"/>
  <c r="X48" i="1"/>
  <c r="X44" i="1"/>
  <c r="X45" i="1"/>
  <c r="X53" i="1"/>
  <c r="X49" i="1"/>
  <c r="X50" i="1"/>
  <c r="X31" i="1"/>
  <c r="X36" i="1"/>
  <c r="X32" i="1"/>
  <c r="X33" i="1"/>
  <c r="X41" i="1"/>
  <c r="X37" i="1"/>
  <c r="X28" i="1"/>
  <c r="X29" i="1"/>
  <c r="X46" i="1"/>
  <c r="X42" i="1"/>
  <c r="X51" i="1"/>
  <c r="X47" i="1"/>
  <c r="X30" i="1"/>
  <c r="W40" i="1"/>
  <c r="W41" i="1"/>
  <c r="W45" i="1"/>
  <c r="W48" i="1"/>
  <c r="W51" i="1"/>
  <c r="W39" i="1"/>
  <c r="W52" i="1"/>
  <c r="W50" i="1"/>
  <c r="W46" i="1"/>
  <c r="W37" i="1"/>
  <c r="W31" i="1"/>
  <c r="W43" i="1"/>
  <c r="W32" i="1"/>
  <c r="W53" i="1"/>
  <c r="L4" i="3" l="1"/>
  <c r="AC27" i="1"/>
  <c r="AA23" i="1"/>
  <c r="AD6" i="1"/>
  <c r="AB27" i="1"/>
  <c r="Z20" i="1"/>
  <c r="AD24" i="1"/>
  <c r="AB22" i="1"/>
  <c r="AD20" i="1"/>
  <c r="AC20" i="1"/>
  <c r="AD16" i="1"/>
  <c r="AC15" i="1"/>
  <c r="AB14" i="1"/>
  <c r="AC13" i="1"/>
  <c r="AD12" i="1"/>
  <c r="AC11" i="1"/>
  <c r="AD8" i="1"/>
  <c r="Z8" i="1"/>
  <c r="M7" i="1"/>
  <c r="AB6" i="1"/>
  <c r="M6" i="1"/>
  <c r="M5" i="1"/>
  <c r="AC4" i="1"/>
  <c r="AB4" i="1"/>
  <c r="M4" i="1"/>
  <c r="AD3" i="1"/>
  <c r="AC3" i="1"/>
  <c r="AB3" i="1"/>
  <c r="Z3" i="1"/>
  <c r="M3" i="1"/>
  <c r="AD2" i="1"/>
  <c r="Z2" i="1"/>
  <c r="M2" i="1"/>
  <c r="L7" i="3" l="1"/>
  <c r="AC6" i="1"/>
  <c r="AA8" i="1"/>
  <c r="AC9" i="1"/>
  <c r="AC12" i="1"/>
  <c r="AA16" i="1"/>
  <c r="AC17" i="1"/>
  <c r="AA25" i="1"/>
  <c r="AA2" i="1"/>
  <c r="AC5" i="1"/>
  <c r="AC8" i="1"/>
  <c r="AA10" i="1"/>
  <c r="AC14" i="1"/>
  <c r="AC16" i="1"/>
  <c r="AA18" i="1"/>
  <c r="AC25" i="1"/>
  <c r="AC26" i="1"/>
  <c r="AA24" i="1"/>
  <c r="AA27" i="1"/>
  <c r="AC2" i="1"/>
  <c r="AC7" i="1"/>
  <c r="AC10" i="1"/>
  <c r="AA13" i="1"/>
  <c r="AA15" i="1"/>
  <c r="AC18" i="1"/>
  <c r="Y14" i="1"/>
  <c r="Y22" i="1"/>
  <c r="Y18" i="1"/>
  <c r="Y26" i="1"/>
  <c r="Y19" i="1"/>
  <c r="Y11" i="1"/>
  <c r="Y5" i="1"/>
  <c r="Y4" i="1"/>
  <c r="Y2" i="1"/>
  <c r="Y24" i="1"/>
  <c r="Y17" i="1"/>
  <c r="Y9" i="1"/>
  <c r="Y7" i="1"/>
  <c r="Y6" i="1"/>
  <c r="Y15" i="1"/>
  <c r="Y3" i="1"/>
  <c r="Y20" i="1"/>
  <c r="Y13" i="1"/>
  <c r="Y10" i="1"/>
  <c r="Y8" i="1"/>
  <c r="Y25" i="1"/>
  <c r="Y16" i="1"/>
  <c r="Y12" i="1"/>
  <c r="Y23" i="1"/>
  <c r="Y27" i="1"/>
  <c r="X27" i="1"/>
  <c r="W16" i="1"/>
  <c r="AC24" i="1"/>
  <c r="AC19" i="1"/>
  <c r="AC21" i="1"/>
  <c r="AB2" i="1"/>
  <c r="AA3" i="1"/>
  <c r="AA4" i="1"/>
  <c r="AA6" i="1"/>
  <c r="AA9" i="1"/>
  <c r="AA14" i="1"/>
  <c r="AB18" i="1"/>
  <c r="AA19" i="1"/>
  <c r="AA20" i="1"/>
  <c r="Y21" i="1"/>
  <c r="AC22" i="1"/>
  <c r="AC23" i="1"/>
  <c r="AA21" i="1"/>
  <c r="AA26" i="1"/>
  <c r="AA5" i="1"/>
  <c r="AA7" i="1"/>
  <c r="AB10" i="1"/>
  <c r="AA11" i="1"/>
  <c r="AA12" i="1"/>
  <c r="AA17" i="1"/>
  <c r="AA22" i="1"/>
  <c r="AB26" i="1"/>
  <c r="Z4" i="1"/>
  <c r="AD4" i="1"/>
  <c r="Z6" i="1"/>
  <c r="Z12" i="1"/>
  <c r="AB23" i="1"/>
  <c r="AB19" i="1"/>
  <c r="AB15" i="1"/>
  <c r="AB11" i="1"/>
  <c r="AB7" i="1"/>
  <c r="AB24" i="1"/>
  <c r="AB20" i="1"/>
  <c r="AB16" i="1"/>
  <c r="AB12" i="1"/>
  <c r="AB8" i="1"/>
  <c r="AB21" i="1"/>
  <c r="AB17" i="1"/>
  <c r="AB13" i="1"/>
  <c r="AB9" i="1"/>
  <c r="AB5" i="1"/>
  <c r="Z25" i="1"/>
  <c r="Z21" i="1"/>
  <c r="Z17" i="1"/>
  <c r="Z13" i="1"/>
  <c r="Z9" i="1"/>
  <c r="Z5" i="1"/>
  <c r="Z26" i="1"/>
  <c r="Z22" i="1"/>
  <c r="Z18" i="1"/>
  <c r="Z14" i="1"/>
  <c r="Z10" i="1"/>
  <c r="Z27" i="1"/>
  <c r="Z23" i="1"/>
  <c r="Z19" i="1"/>
  <c r="Z15" i="1"/>
  <c r="Z11" i="1"/>
  <c r="Z7" i="1"/>
  <c r="AD25" i="1"/>
  <c r="AD21" i="1"/>
  <c r="AD17" i="1"/>
  <c r="AD13" i="1"/>
  <c r="AD9" i="1"/>
  <c r="AD5" i="1"/>
  <c r="AD26" i="1"/>
  <c r="AD22" i="1"/>
  <c r="AD18" i="1"/>
  <c r="AD14" i="1"/>
  <c r="AD10" i="1"/>
  <c r="AD27" i="1"/>
  <c r="AD23" i="1"/>
  <c r="AD19" i="1"/>
  <c r="AD15" i="1"/>
  <c r="AD11" i="1"/>
  <c r="AD7" i="1"/>
  <c r="Z16" i="1"/>
  <c r="Z24" i="1"/>
  <c r="AB25" i="1"/>
  <c r="AE2" i="1" l="1"/>
  <c r="AE38" i="1"/>
  <c r="AE27" i="1"/>
  <c r="AE47" i="1"/>
  <c r="AE43" i="1"/>
  <c r="AE4" i="1"/>
  <c r="AE19" i="1"/>
  <c r="AE20" i="1"/>
  <c r="AE5" i="1"/>
  <c r="AE48" i="1"/>
  <c r="AE9" i="1"/>
  <c r="AE7" i="1"/>
  <c r="AE42" i="1"/>
  <c r="AE29" i="1"/>
  <c r="AE10" i="1"/>
  <c r="AE53" i="1"/>
  <c r="AE14" i="1"/>
  <c r="AE15" i="1"/>
  <c r="AE24" i="1"/>
  <c r="AE51" i="1"/>
  <c r="AE30" i="1"/>
  <c r="AE35" i="1"/>
  <c r="AE52" i="1"/>
  <c r="AE39" i="1"/>
  <c r="AE18" i="1"/>
  <c r="AE34" i="1"/>
  <c r="AE40" i="1"/>
  <c r="AE12" i="1"/>
  <c r="AE44" i="1"/>
  <c r="AE36" i="1"/>
  <c r="AE45" i="1"/>
  <c r="AE6" i="1"/>
  <c r="AE17" i="1"/>
  <c r="AE25" i="1"/>
  <c r="AE50" i="1"/>
  <c r="AE11" i="1"/>
  <c r="AE22" i="1"/>
  <c r="AE33" i="1"/>
  <c r="AE32" i="1"/>
  <c r="AE16" i="1"/>
  <c r="AE31" i="1"/>
  <c r="AE3" i="1"/>
  <c r="AE21" i="1"/>
  <c r="AE8" i="1"/>
  <c r="AE26" i="1"/>
  <c r="AE13" i="1"/>
  <c r="AE49" i="1"/>
  <c r="AE23" i="1"/>
  <c r="AE41" i="1"/>
  <c r="AE28" i="1"/>
  <c r="AE46" i="1"/>
  <c r="AE37" i="1"/>
  <c r="X11" i="1"/>
  <c r="X25" i="1"/>
  <c r="X9" i="1"/>
  <c r="X12" i="1"/>
  <c r="X17" i="1"/>
  <c r="X24" i="1"/>
  <c r="X23" i="1"/>
  <c r="X14" i="1"/>
  <c r="X22" i="1"/>
  <c r="X10" i="1"/>
  <c r="X8" i="1"/>
  <c r="X7" i="1"/>
  <c r="X6" i="1"/>
  <c r="X13" i="1"/>
  <c r="X16" i="1"/>
  <c r="X19" i="1"/>
  <c r="X4" i="1"/>
  <c r="X2" i="1"/>
  <c r="X3" i="1"/>
  <c r="X5" i="1"/>
  <c r="X21" i="1"/>
  <c r="X20" i="1"/>
  <c r="X15" i="1"/>
  <c r="X18" i="1"/>
  <c r="X26" i="1"/>
  <c r="W17" i="1"/>
  <c r="W25" i="1"/>
  <c r="W24" i="1"/>
  <c r="W5" i="1"/>
  <c r="W19" i="1"/>
  <c r="W18" i="1"/>
  <c r="W11" i="1"/>
  <c r="W3" i="1"/>
  <c r="W27" i="1"/>
  <c r="W13" i="1"/>
  <c r="W21" i="1"/>
  <c r="W14" i="1"/>
  <c r="W10" i="1"/>
  <c r="W23" i="1"/>
  <c r="W8" i="1"/>
  <c r="W2" i="1"/>
  <c r="W4" i="1"/>
  <c r="W15" i="1"/>
  <c r="W20" i="1"/>
  <c r="W9" i="1"/>
  <c r="W12" i="1"/>
  <c r="W7" i="1"/>
  <c r="W26" i="1"/>
  <c r="W22" i="1"/>
  <c r="W6" i="1"/>
</calcChain>
</file>

<file path=xl/sharedStrings.xml><?xml version="1.0" encoding="utf-8"?>
<sst xmlns="http://schemas.openxmlformats.org/spreadsheetml/2006/main" count="128" uniqueCount="74">
  <si>
    <t>Name</t>
  </si>
  <si>
    <t>Date</t>
  </si>
  <si>
    <t>Weight</t>
  </si>
  <si>
    <t>Broad</t>
  </si>
  <si>
    <t>Vert</t>
  </si>
  <si>
    <t>Pro Agility</t>
  </si>
  <si>
    <t>L - Drill</t>
  </si>
  <si>
    <t>10 - yd</t>
  </si>
  <si>
    <t>40 - yd</t>
  </si>
  <si>
    <t>225 Bench</t>
  </si>
  <si>
    <t>Pull Ups</t>
  </si>
  <si>
    <t>Power Index</t>
  </si>
  <si>
    <t>Z - Score Broad</t>
  </si>
  <si>
    <t>Z - Score Vert</t>
  </si>
  <si>
    <t>Z - Score Pro Agility</t>
  </si>
  <si>
    <t>Z - Score L - Drill</t>
  </si>
  <si>
    <t>Z - Score 10 - yd</t>
  </si>
  <si>
    <t>Z - Score 40 yd</t>
  </si>
  <si>
    <t>Z - Score Bench</t>
  </si>
  <si>
    <t>Z - Score Pull Ups</t>
  </si>
  <si>
    <t>Z - Score Power Index</t>
  </si>
  <si>
    <t>T - Score Broad</t>
  </si>
  <si>
    <t>T - Score Vert</t>
  </si>
  <si>
    <t>T - Score Pro</t>
  </si>
  <si>
    <t>T - Score L - Drill</t>
  </si>
  <si>
    <t>T - Score 10 yd</t>
  </si>
  <si>
    <t>T - Score 40 yd</t>
  </si>
  <si>
    <t>T - Score Bench</t>
  </si>
  <si>
    <t>T - Score Pull Ups</t>
  </si>
  <si>
    <t>T - Score Power Index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</si>
  <si>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</si>
  <si>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</si>
  <si>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</si>
  <si>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</si>
  <si>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</si>
  <si>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</si>
  <si>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</si>
  <si>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</si>
  <si>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</si>
  <si>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</si>
  <si>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</si>
  <si>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</si>
  <si>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</si>
  <si>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</si>
  <si>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</si>
  <si>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</si>
  <si>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</si>
  <si>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</si>
  <si>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</si>
  <si>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</si>
  <si>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</si>
  <si>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</si>
  <si>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</si>
  <si>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</si>
  <si>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</si>
  <si>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</si>
  <si>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WEIGHT</t>
  </si>
  <si>
    <t>BROAD</t>
  </si>
  <si>
    <t>VERT</t>
  </si>
  <si>
    <t>10 - YD</t>
  </si>
  <si>
    <t>40 - YD</t>
  </si>
  <si>
    <t>POWER INDEX</t>
  </si>
  <si>
    <t>AVG</t>
  </si>
  <si>
    <t>STD</t>
  </si>
  <si>
    <t>DATE</t>
  </si>
  <si>
    <t>TEST TIME</t>
  </si>
  <si>
    <t>AVG T - Score</t>
  </si>
  <si>
    <t>Subject</t>
  </si>
  <si>
    <t>Subject Z - SCORE</t>
  </si>
  <si>
    <t>Subject T - SCORE</t>
  </si>
  <si>
    <t>PRO AGILITY</t>
  </si>
  <si>
    <t>L - DRILL</t>
  </si>
  <si>
    <t>225 BENCH</t>
  </si>
  <si>
    <t>PULL 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</si>
</sst>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 wrapText="1" shrinkToFit="1"/>
    </xf>
    <xf numFmtId="0" fontId="0" fillId="0" borderId="0" xfId="0" applyAlignment="1">
      <alignment vertical="center" shrinkToFit="1"/>
    </xf>
    <xf numFmtId="14" fontId="0" fillId="0" borderId="0" xfId="0" applyNumberFormat="1"/>
    <xf numFmtId="2" fontId="0" fillId="0" borderId="0" xfId="0" applyNumberFormat="1"/>
    <xf numFmtId="2" fontId="0" fillId="0" borderId="0" xfId="0" applyNumberFormat="1" applyAlignment="1"/>
    <xf numFmtId="0" fontId="0" fillId="0" borderId="0" xfId="0" applyNumberFormat="1"/>
    <xf numFmtId="1" fontId="0" fillId="0" borderId="0" xfId="0" applyNumberFormat="1"/>
    <xf numFmtId="1" fontId="1" fillId="0" borderId="0" xfId="0" applyNumberFormat="1" applyFont="1" applyAlignment="1">
      <alignment vertical="center" wrapText="1" shrinkToFit="1"/>
    </xf>
    <xf numFmtId="0" fontId="0" fillId="0" borderId="0" xfId="0" applyAlignment="1"/>
    <xf numFmtId="14" fontId="0" fillId="0" borderId="0" xfId="0" applyNumberFormat="1" applyAlignment="1"/>
    <xf numFmtId="164" fontId="0" fillId="0" borderId="0" xfId="0" applyNumberFormat="1" applyAlignment="1"/>
    <xf numFmtId="0" fontId="2" fillId="0" borderId="0" xfId="0" applyFont="1" applyAlignment="1"/>
    <xf numFmtId="0" fontId="2" fillId="0" borderId="1" xfId="0" applyFont="1" applyBorder="1" applyAlignment="1">
      <alignment horizontal="center"/>
    </xf>
    <xf numFmtId="2" fontId="2" fillId="0" borderId="0" xfId="0" applyNumberFormat="1" applyFont="1" applyAlignme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28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  <alignment horizontal="general" vertical="bottom" textRotation="0" wrapText="0" indent="0" justifyLastLine="0" shrinkToFit="0" readingOrder="0"/>
    </dxf>
    <dxf>
      <numFmt numFmtId="2" formatCode="0.00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OWER" displayName="POWER" ref="A1:AE53" totalsRowShown="0" headerRowDxfId="27">
  <autoFilter ref="A1:AE53" xr:uid="{00000000-0009-0000-0100-000001000000}"/>
  <tableColumns count="31">
    <tableColumn id="1" xr3:uid="{00000000-0010-0000-0000-000001000000}" name="Name"/>
    <tableColumn id="30" xr3:uid="{00000000-0010-0000-0000-00001E000000}" name="Date" dataDxfId="26"/>
    <tableColumn id="31" xr3:uid="{00000000-0010-0000-0000-00001F000000}" name="TEST TIME" dataDxfId="25"/>
    <tableColumn id="2" xr3:uid="{00000000-0010-0000-0000-000002000000}" name="Weight" dataDxfId="24"/>
    <tableColumn id="3" xr3:uid="{00000000-0010-0000-0000-000003000000}" name="Broad" dataDxfId="23"/>
    <tableColumn id="4" xr3:uid="{00000000-0010-0000-0000-000004000000}" name="Vert" dataDxfId="22"/>
    <tableColumn id="5" xr3:uid="{00000000-0010-0000-0000-000005000000}" name="Pro Agility" dataDxfId="21"/>
    <tableColumn id="6" xr3:uid="{00000000-0010-0000-0000-000006000000}" name="L - Drill"/>
    <tableColumn id="7" xr3:uid="{00000000-0010-0000-0000-000007000000}" name="10 - yd"/>
    <tableColumn id="8" xr3:uid="{00000000-0010-0000-0000-000008000000}" name="40 - yd"/>
    <tableColumn id="9" xr3:uid="{00000000-0010-0000-0000-000009000000}" name="225 Bench" dataDxfId="20"/>
    <tableColumn id="10" xr3:uid="{00000000-0010-0000-0000-00000A000000}" name="Pull Ups" dataDxfId="19"/>
    <tableColumn id="11" xr3:uid="{00000000-0010-0000-0000-00000B000000}" name="Power Index" dataDxfId="18">
      <calculatedColumnFormula>(SQRT(POWER[[#This Row],[Weight]])*(SQRT(POWER[[#This Row],[Vert]])))</calculatedColumnFormula>
    </tableColumn>
    <tableColumn id="12" xr3:uid="{00000000-0010-0000-0000-00000C000000}" name="Z - Score Broad" dataDxfId="0">
      <calculatedColumnFormula>((POWER[[#This Row],[Broad]]-#REF!)/#REF!)</calculatedColumnFormula>
    </tableColumn>
    <tableColumn id="13" xr3:uid="{00000000-0010-0000-0000-00000D000000}" name="Z - Score Vert" dataDxfId="17">
      <calculatedColumnFormula>((POWER[[#This Row],[Vert]]-#REF!)/#REF!)</calculatedColumnFormula>
    </tableColumn>
    <tableColumn id="14" xr3:uid="{00000000-0010-0000-0000-00000E000000}" name="Z - Score Pro Agility" dataDxfId="16">
      <calculatedColumnFormula>((POWER[[#This Row],[Pro Agility]]-#REF!)/#REF!)*-1</calculatedColumnFormula>
    </tableColumn>
    <tableColumn id="15" xr3:uid="{00000000-0010-0000-0000-00000F000000}" name="Z - Score L - Drill" dataDxfId="15">
      <calculatedColumnFormula>((POWER[[#This Row],[L - Drill]]-#REF!)/#REF!)*-1</calculatedColumnFormula>
    </tableColumn>
    <tableColumn id="16" xr3:uid="{00000000-0010-0000-0000-000010000000}" name="Z - Score 10 - yd" dataDxfId="14">
      <calculatedColumnFormula>((POWER[[#This Row],[10 - yd]]-#REF!)/#REF!)*-1</calculatedColumnFormula>
    </tableColumn>
    <tableColumn id="17" xr3:uid="{00000000-0010-0000-0000-000011000000}" name="Z - Score 40 yd" dataDxfId="13">
      <calculatedColumnFormula>((POWER[[#This Row],[40 - yd]]-#REF!)/#REF!)*-1</calculatedColumnFormula>
    </tableColumn>
    <tableColumn id="18" xr3:uid="{00000000-0010-0000-0000-000012000000}" name="Z - Score Bench" dataDxfId="12">
      <calculatedColumnFormula>((POWER[[#This Row],[225 Bench]]-#REF!)/#REF!)</calculatedColumnFormula>
    </tableColumn>
    <tableColumn id="19" xr3:uid="{00000000-0010-0000-0000-000013000000}" name="Z - Score Pull Ups" dataDxfId="11">
      <calculatedColumnFormula>((POWER[[#This Row],[Pull Ups]]-#REF!)/#REF!)</calculatedColumnFormula>
    </tableColumn>
    <tableColumn id="20" xr3:uid="{00000000-0010-0000-0000-000014000000}" name="Z - Score Power Index" dataDxfId="10">
      <calculatedColumnFormula>((POWER[[#This Row],[Power Index]]-#REF!)/#REF!)</calculatedColumnFormula>
    </tableColumn>
    <tableColumn id="21" xr3:uid="{00000000-0010-0000-0000-000015000000}" name="T - Score Broad" dataDxfId="9">
      <calculatedColumnFormula>(POWER[[#This Row],[Z - Score Broad]]*10)+50</calculatedColumnFormula>
    </tableColumn>
    <tableColumn id="22" xr3:uid="{00000000-0010-0000-0000-000016000000}" name="T - Score Vert" dataDxfId="8">
      <calculatedColumnFormula>(POWER[[#This Row],[Z - Score Vert]]*10)+50</calculatedColumnFormula>
    </tableColumn>
    <tableColumn id="23" xr3:uid="{00000000-0010-0000-0000-000017000000}" name="T - Score Pro" dataDxfId="7">
      <calculatedColumnFormula>(POWER[[#This Row],[Z - Score Pro Agility]]*10)+50</calculatedColumnFormula>
    </tableColumn>
    <tableColumn id="24" xr3:uid="{00000000-0010-0000-0000-000018000000}" name="T - Score L - Drill" dataDxfId="6">
      <calculatedColumnFormula>(POWER[[#This Row],[Z - Score L - Drill]]*10)+50</calculatedColumnFormula>
    </tableColumn>
    <tableColumn id="25" xr3:uid="{00000000-0010-0000-0000-000019000000}" name="T - Score 10 yd" dataDxfId="5">
      <calculatedColumnFormula>(POWER[[#This Row],[Z - Score 10 - yd]]*10)+50</calculatedColumnFormula>
    </tableColumn>
    <tableColumn id="26" xr3:uid="{00000000-0010-0000-0000-00001A000000}" name="T - Score 40 yd" dataDxfId="4">
      <calculatedColumnFormula>(POWER[[#This Row],[Z - Score 40 yd]]*10)+50</calculatedColumnFormula>
    </tableColumn>
    <tableColumn id="27" xr3:uid="{00000000-0010-0000-0000-00001B000000}" name="T - Score Bench" dataDxfId="3">
      <calculatedColumnFormula>(POWER[[#This Row],[Z - Score Bench]]*10)+50</calculatedColumnFormula>
    </tableColumn>
    <tableColumn id="28" xr3:uid="{00000000-0010-0000-0000-00001C000000}" name="T - Score Pull Ups" dataDxfId="2">
      <calculatedColumnFormula>(POWER[[#This Row],[Z - Score Pull Ups]]*10)+50</calculatedColumnFormula>
    </tableColumn>
    <tableColumn id="29" xr3:uid="{00000000-0010-0000-0000-00001D000000}" name="T - Score Power Index" dataDxfId="1">
      <calculatedColumnFormula>(POWER[[#This Row],[Z - Score Power Index]]*10)+50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28"/>
  <sheetViews>
    <sheetView workbookViewId="0"/>
  </sheetViews>
  <sheetFormatPr defaultRowHeight="15" x14ac:dyDescent="0.25"/>
  <cols>
    <col min="4" max="4" width="10.42578125" bestFit="1" customWidth="1"/>
  </cols>
  <sheetData>
    <row r="3" spans="1:6" x14ac:dyDescent="0.25">
      <c r="A3" t="s">
        <v>30</v>
      </c>
      <c r="D3" s="3">
        <v>44243</v>
      </c>
      <c r="F3">
        <v>1</v>
      </c>
    </row>
    <row r="4" spans="1:6" x14ac:dyDescent="0.25">
      <c r="A4" t="s">
        <v>31</v>
      </c>
      <c r="D4" s="3">
        <v>44244</v>
      </c>
      <c r="F4">
        <v>2</v>
      </c>
    </row>
    <row r="5" spans="1:6" x14ac:dyDescent="0.25">
      <c r="A5" t="s">
        <v>32</v>
      </c>
      <c r="D5" s="3">
        <v>44245</v>
      </c>
      <c r="F5">
        <v>3</v>
      </c>
    </row>
    <row r="6" spans="1:6" x14ac:dyDescent="0.25">
      <c r="A6" t="s">
        <v>33</v>
      </c>
      <c r="D6" s="3">
        <v>44246</v>
      </c>
      <c r="F6">
        <v>4</v>
      </c>
    </row>
    <row r="7" spans="1:6" x14ac:dyDescent="0.25">
      <c r="A7" t="s">
        <v>34</v>
      </c>
      <c r="D7" s="3">
        <v>44247</v>
      </c>
      <c r="F7">
        <v>5</v>
      </c>
    </row>
    <row r="8" spans="1:6" x14ac:dyDescent="0.25">
      <c r="A8" t="s">
        <v>35</v>
      </c>
      <c r="D8" s="3">
        <v>44248</v>
      </c>
      <c r="F8">
        <v>6</v>
      </c>
    </row>
    <row r="9" spans="1:6" x14ac:dyDescent="0.25">
      <c r="A9" t="s">
        <v>36</v>
      </c>
      <c r="D9" s="3">
        <v>44249</v>
      </c>
      <c r="F9">
        <v>7</v>
      </c>
    </row>
    <row r="10" spans="1:6" x14ac:dyDescent="0.25">
      <c r="A10" t="s">
        <v>37</v>
      </c>
      <c r="D10" s="3">
        <v>44250</v>
      </c>
      <c r="F10">
        <v>8</v>
      </c>
    </row>
    <row r="11" spans="1:6" x14ac:dyDescent="0.25">
      <c r="A11" t="s">
        <v>38</v>
      </c>
      <c r="D11" s="3">
        <v>44251</v>
      </c>
      <c r="F11">
        <v>9</v>
      </c>
    </row>
    <row r="12" spans="1:6" x14ac:dyDescent="0.25">
      <c r="A12" t="s">
        <v>39</v>
      </c>
      <c r="D12" s="3">
        <v>44252</v>
      </c>
      <c r="F12">
        <v>10</v>
      </c>
    </row>
    <row r="13" spans="1:6" x14ac:dyDescent="0.25">
      <c r="A13" t="s">
        <v>40</v>
      </c>
      <c r="D13" s="3">
        <v>44253</v>
      </c>
      <c r="F13">
        <v>11</v>
      </c>
    </row>
    <row r="14" spans="1:6" x14ac:dyDescent="0.25">
      <c r="A14" t="s">
        <v>41</v>
      </c>
      <c r="D14" s="3">
        <v>44254</v>
      </c>
      <c r="F14">
        <v>12</v>
      </c>
    </row>
    <row r="15" spans="1:6" x14ac:dyDescent="0.25">
      <c r="A15" t="s">
        <v>42</v>
      </c>
      <c r="D15" s="3">
        <v>44255</v>
      </c>
      <c r="F15">
        <v>13</v>
      </c>
    </row>
    <row r="16" spans="1:6" x14ac:dyDescent="0.25">
      <c r="A16" t="s">
        <v>43</v>
      </c>
      <c r="D16" s="3">
        <v>44256</v>
      </c>
      <c r="F16">
        <v>14</v>
      </c>
    </row>
    <row r="17" spans="1:6" x14ac:dyDescent="0.25">
      <c r="A17" t="s">
        <v>44</v>
      </c>
      <c r="D17" s="3">
        <v>44257</v>
      </c>
      <c r="F17">
        <v>15</v>
      </c>
    </row>
    <row r="18" spans="1:6" x14ac:dyDescent="0.25">
      <c r="A18" t="s">
        <v>45</v>
      </c>
      <c r="D18" s="3">
        <v>44258</v>
      </c>
      <c r="F18">
        <v>16</v>
      </c>
    </row>
    <row r="19" spans="1:6" x14ac:dyDescent="0.25">
      <c r="A19" t="s">
        <v>46</v>
      </c>
      <c r="D19" s="3">
        <v>44259</v>
      </c>
      <c r="F19">
        <v>17</v>
      </c>
    </row>
    <row r="20" spans="1:6" x14ac:dyDescent="0.25">
      <c r="A20" t="s">
        <v>47</v>
      </c>
      <c r="D20" s="3">
        <v>44260</v>
      </c>
      <c r="F20">
        <v>18</v>
      </c>
    </row>
    <row r="21" spans="1:6" x14ac:dyDescent="0.25">
      <c r="A21" t="s">
        <v>48</v>
      </c>
      <c r="D21" s="3">
        <v>44261</v>
      </c>
      <c r="F21">
        <v>19</v>
      </c>
    </row>
    <row r="22" spans="1:6" x14ac:dyDescent="0.25">
      <c r="A22" t="s">
        <v>49</v>
      </c>
      <c r="D22" s="3">
        <v>44262</v>
      </c>
      <c r="F22">
        <v>20</v>
      </c>
    </row>
    <row r="23" spans="1:6" x14ac:dyDescent="0.25">
      <c r="A23" t="s">
        <v>50</v>
      </c>
      <c r="D23" s="3">
        <v>44263</v>
      </c>
      <c r="F23">
        <v>21</v>
      </c>
    </row>
    <row r="24" spans="1:6" x14ac:dyDescent="0.25">
      <c r="A24" t="s">
        <v>51</v>
      </c>
      <c r="D24" s="3">
        <v>44264</v>
      </c>
      <c r="F24">
        <v>22</v>
      </c>
    </row>
    <row r="25" spans="1:6" x14ac:dyDescent="0.25">
      <c r="A25" t="s">
        <v>52</v>
      </c>
      <c r="D25" s="3">
        <v>44265</v>
      </c>
      <c r="F25">
        <v>23</v>
      </c>
    </row>
    <row r="26" spans="1:6" x14ac:dyDescent="0.25">
      <c r="A26" t="s">
        <v>53</v>
      </c>
    </row>
    <row r="27" spans="1:6" x14ac:dyDescent="0.25">
      <c r="A27" t="s">
        <v>54</v>
      </c>
    </row>
    <row r="28" spans="1:6" x14ac:dyDescent="0.25">
      <c r="A28" t="s">
        <v>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53"/>
  <sheetViews>
    <sheetView workbookViewId="0">
      <pane ySplit="1" topLeftCell="A2" activePane="bottomLeft" state="frozen"/>
      <selection activeCell="L11" sqref="L11"/>
      <selection pane="bottomLeft" activeCell="N2" sqref="N2"/>
    </sheetView>
  </sheetViews>
  <sheetFormatPr defaultRowHeight="15" x14ac:dyDescent="0.25"/>
  <cols>
    <col min="1" max="2" width="11" customWidth="1"/>
    <col min="3" max="3" width="11" style="7" customWidth="1"/>
    <col min="4" max="11" width="11" customWidth="1"/>
    <col min="12" max="24" width="12" customWidth="1"/>
  </cols>
  <sheetData>
    <row r="1" spans="1:31" s="2" customFormat="1" ht="22.5" customHeight="1" x14ac:dyDescent="0.25">
      <c r="A1" s="1" t="s">
        <v>0</v>
      </c>
      <c r="B1" s="1" t="s">
        <v>1</v>
      </c>
      <c r="C1" s="8" t="s">
        <v>65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</row>
    <row r="2" spans="1:31" x14ac:dyDescent="0.25">
      <c r="A2" t="s">
        <v>30</v>
      </c>
      <c r="B2" s="3">
        <v>44243</v>
      </c>
      <c r="C2" s="7">
        <v>1</v>
      </c>
      <c r="D2">
        <v>194</v>
      </c>
      <c r="E2">
        <v>100</v>
      </c>
      <c r="F2">
        <v>30</v>
      </c>
      <c r="G2" s="4">
        <v>3.33</v>
      </c>
      <c r="H2">
        <v>4.5</v>
      </c>
      <c r="I2">
        <v>2.2000000000000002</v>
      </c>
      <c r="J2">
        <v>4.22</v>
      </c>
      <c r="K2">
        <v>31</v>
      </c>
      <c r="L2">
        <v>19</v>
      </c>
      <c r="M2" s="4">
        <f>(SQRT(POWER[[#This Row],[Weight]])*(SQRT(POWER[[#This Row],[Vert]])))</f>
        <v>76.288924491042607</v>
      </c>
      <c r="N2" s="4" t="e">
        <f>((POWER[[#This Row],[Broad]]-#REF!)/#REF!)</f>
        <v>#REF!</v>
      </c>
      <c r="O2" s="5" t="e">
        <f>((POWER[Vert]-#REF!)/#REF!)</f>
        <v>#REF!</v>
      </c>
      <c r="P2" s="4" t="e">
        <f>((POWER[Pro Agility]-#REF!)/#REF!)*-1</f>
        <v>#REF!</v>
      </c>
      <c r="Q2" s="4" t="e">
        <f>((POWER[L - Drill]-#REF!)/#REF!)*-1</f>
        <v>#REF!</v>
      </c>
      <c r="R2" s="4" t="e">
        <f>((POWER[10 - yd]-#REF!)/#REF!)*-1</f>
        <v>#REF!</v>
      </c>
      <c r="S2" s="4" t="e">
        <f>((POWER[40 - yd]-#REF!)/#REF!)*-1</f>
        <v>#REF!</v>
      </c>
      <c r="T2" s="4" t="e">
        <f>((POWER[225 Bench]-#REF!)/#REF!)</f>
        <v>#REF!</v>
      </c>
      <c r="U2" s="4" t="e">
        <f>((POWER[Pull Ups]-#REF!)/#REF!)</f>
        <v>#REF!</v>
      </c>
      <c r="V2" s="4" t="e">
        <f>((POWER[Power Index]-#REF!)/#REF!)</f>
        <v>#REF!</v>
      </c>
      <c r="W2" s="4" t="e">
        <f>(POWER[[#This Row],[Z - Score Broad]]*10)+50</f>
        <v>#REF!</v>
      </c>
      <c r="X2" s="4" t="e">
        <f>(POWER[[#This Row],[Z - Score Vert]]*10)+50</f>
        <v>#REF!</v>
      </c>
      <c r="Y2" s="4" t="e">
        <f>(POWER[[#This Row],[Z - Score Pro Agility]]*10)+50</f>
        <v>#REF!</v>
      </c>
      <c r="Z2" s="4" t="e">
        <f>(POWER[[#This Row],[Z - Score L - Drill]]*10)+50</f>
        <v>#REF!</v>
      </c>
      <c r="AA2" s="4" t="e">
        <f>(POWER[[#This Row],[Z - Score 10 - yd]]*10)+50</f>
        <v>#REF!</v>
      </c>
      <c r="AB2" s="4" t="e">
        <f>(POWER[[#This Row],[Z - Score 40 yd]]*10)+50</f>
        <v>#REF!</v>
      </c>
      <c r="AC2" s="4" t="e">
        <f>(POWER[[#This Row],[Z - Score Bench]]*10)+50</f>
        <v>#REF!</v>
      </c>
      <c r="AD2" s="4" t="e">
        <f>(POWER[[#This Row],[Z - Score Pull Ups]]*10)+50</f>
        <v>#REF!</v>
      </c>
      <c r="AE2" s="4" t="e">
        <f>(POWER[[#This Row],[Z - Score Power Index]]*10)+50</f>
        <v>#REF!</v>
      </c>
    </row>
    <row r="3" spans="1:31" x14ac:dyDescent="0.25">
      <c r="A3" t="s">
        <v>31</v>
      </c>
      <c r="B3" s="3">
        <v>44243</v>
      </c>
      <c r="C3" s="7">
        <v>1</v>
      </c>
      <c r="D3">
        <v>290</v>
      </c>
      <c r="E3">
        <v>93</v>
      </c>
      <c r="F3">
        <v>30</v>
      </c>
      <c r="G3" s="4">
        <v>5</v>
      </c>
      <c r="H3">
        <v>5.3</v>
      </c>
      <c r="I3">
        <v>1.8</v>
      </c>
      <c r="J3">
        <v>4.87</v>
      </c>
      <c r="K3">
        <v>27</v>
      </c>
      <c r="L3">
        <v>2</v>
      </c>
      <c r="M3" s="4">
        <f>(SQRT(POWER[[#This Row],[Weight]])*(SQRT(POWER[[#This Row],[Vert]])))</f>
        <v>93.273790530888164</v>
      </c>
      <c r="N3" s="4" t="e">
        <f>((POWER[[#This Row],[Broad]]-#REF!)/#REF!)</f>
        <v>#REF!</v>
      </c>
      <c r="O3" s="5" t="e">
        <f>((POWER[Vert]-#REF!)/#REF!)</f>
        <v>#REF!</v>
      </c>
      <c r="P3" s="4" t="e">
        <f>((POWER[Pro Agility]-#REF!)/#REF!)*-1</f>
        <v>#REF!</v>
      </c>
      <c r="Q3" s="4" t="e">
        <f>((POWER[L - Drill]-#REF!)/#REF!)*-1</f>
        <v>#REF!</v>
      </c>
      <c r="R3" s="4" t="e">
        <f>((POWER[10 - yd]-#REF!)/#REF!)*-1</f>
        <v>#REF!</v>
      </c>
      <c r="S3" s="4" t="e">
        <f>((POWER[40 - yd]-#REF!)/#REF!)*-1</f>
        <v>#REF!</v>
      </c>
      <c r="T3" s="4" t="e">
        <f>((POWER[225 Bench]-#REF!)/#REF!)</f>
        <v>#REF!</v>
      </c>
      <c r="U3" s="4" t="e">
        <f>((POWER[Pull Ups]-#REF!)/#REF!)</f>
        <v>#REF!</v>
      </c>
      <c r="V3" s="4" t="e">
        <f>((POWER[Power Index]-#REF!)/#REF!)</f>
        <v>#REF!</v>
      </c>
      <c r="W3" s="4" t="e">
        <f>(POWER[[#This Row],[Z - Score Broad]]*10)+50</f>
        <v>#REF!</v>
      </c>
      <c r="X3" s="4" t="e">
        <f>(POWER[[#This Row],[Z - Score Vert]]*10)+50</f>
        <v>#REF!</v>
      </c>
      <c r="Y3" s="4" t="e">
        <f>(POWER[[#This Row],[Z - Score Pro Agility]]*10)+50</f>
        <v>#REF!</v>
      </c>
      <c r="Z3" s="4" t="e">
        <f>(POWER[[#This Row],[Z - Score L - Drill]]*10)+50</f>
        <v>#REF!</v>
      </c>
      <c r="AA3" s="4" t="e">
        <f>(POWER[[#This Row],[Z - Score 10 - yd]]*10)+50</f>
        <v>#REF!</v>
      </c>
      <c r="AB3" s="4" t="e">
        <f>(POWER[[#This Row],[Z - Score 40 yd]]*10)+50</f>
        <v>#REF!</v>
      </c>
      <c r="AC3" s="4" t="e">
        <f>(POWER[[#This Row],[Z - Score Bench]]*10)+50</f>
        <v>#REF!</v>
      </c>
      <c r="AD3" s="4" t="e">
        <f>(POWER[[#This Row],[Z - Score Pull Ups]]*10)+50</f>
        <v>#REF!</v>
      </c>
      <c r="AE3" s="4" t="e">
        <f>(POWER[[#This Row],[Z - Score Power Index]]*10)+50</f>
        <v>#REF!</v>
      </c>
    </row>
    <row r="4" spans="1:31" x14ac:dyDescent="0.25">
      <c r="A4" t="s">
        <v>32</v>
      </c>
      <c r="B4" s="3">
        <v>44243</v>
      </c>
      <c r="C4" s="7">
        <v>1</v>
      </c>
      <c r="D4">
        <v>269</v>
      </c>
      <c r="E4">
        <v>108</v>
      </c>
      <c r="F4">
        <v>31</v>
      </c>
      <c r="G4" s="4">
        <v>4</v>
      </c>
      <c r="H4">
        <v>4.58</v>
      </c>
      <c r="I4">
        <v>1.95</v>
      </c>
      <c r="J4">
        <v>5.12</v>
      </c>
      <c r="K4">
        <v>7</v>
      </c>
      <c r="L4">
        <v>14</v>
      </c>
      <c r="M4" s="4">
        <f>(SQRT(POWER[[#This Row],[Weight]])*(SQRT(POWER[[#This Row],[Vert]])))</f>
        <v>91.31812525451889</v>
      </c>
      <c r="N4" s="4" t="e">
        <f>((POWER[[#This Row],[Broad]]-#REF!)/#REF!)</f>
        <v>#REF!</v>
      </c>
      <c r="O4" s="5" t="e">
        <f>((POWER[Vert]-#REF!)/#REF!)</f>
        <v>#REF!</v>
      </c>
      <c r="P4" s="4" t="e">
        <f>((POWER[Pro Agility]-#REF!)/#REF!)*-1</f>
        <v>#REF!</v>
      </c>
      <c r="Q4" s="4" t="e">
        <f>((POWER[L - Drill]-#REF!)/#REF!)*-1</f>
        <v>#REF!</v>
      </c>
      <c r="R4" s="4" t="e">
        <f>((POWER[10 - yd]-#REF!)/#REF!)*-1</f>
        <v>#REF!</v>
      </c>
      <c r="S4" s="4" t="e">
        <f>((POWER[40 - yd]-#REF!)/#REF!)*-1</f>
        <v>#REF!</v>
      </c>
      <c r="T4" s="4" t="e">
        <f>((POWER[225 Bench]-#REF!)/#REF!)</f>
        <v>#REF!</v>
      </c>
      <c r="U4" s="4" t="e">
        <f>((POWER[Pull Ups]-#REF!)/#REF!)</f>
        <v>#REF!</v>
      </c>
      <c r="V4" s="4" t="e">
        <f>((POWER[Power Index]-#REF!)/#REF!)</f>
        <v>#REF!</v>
      </c>
      <c r="W4" s="4" t="e">
        <f>(POWER[[#This Row],[Z - Score Broad]]*10)+50</f>
        <v>#REF!</v>
      </c>
      <c r="X4" s="4" t="e">
        <f>(POWER[[#This Row],[Z - Score Vert]]*10)+50</f>
        <v>#REF!</v>
      </c>
      <c r="Y4" s="4" t="e">
        <f>(POWER[[#This Row],[Z - Score Pro Agility]]*10)+50</f>
        <v>#REF!</v>
      </c>
      <c r="Z4" s="4" t="e">
        <f>(POWER[[#This Row],[Z - Score L - Drill]]*10)+50</f>
        <v>#REF!</v>
      </c>
      <c r="AA4" s="4" t="e">
        <f>(POWER[[#This Row],[Z - Score 10 - yd]]*10)+50</f>
        <v>#REF!</v>
      </c>
      <c r="AB4" s="4" t="e">
        <f>(POWER[[#This Row],[Z - Score 40 yd]]*10)+50</f>
        <v>#REF!</v>
      </c>
      <c r="AC4" s="4" t="e">
        <f>(POWER[[#This Row],[Z - Score Bench]]*10)+50</f>
        <v>#REF!</v>
      </c>
      <c r="AD4" s="4" t="e">
        <f>(POWER[[#This Row],[Z - Score Pull Ups]]*10)+50</f>
        <v>#REF!</v>
      </c>
      <c r="AE4" s="4" t="e">
        <f>(POWER[[#This Row],[Z - Score Power Index]]*10)+50</f>
        <v>#REF!</v>
      </c>
    </row>
    <row r="5" spans="1:31" x14ac:dyDescent="0.25">
      <c r="A5" t="s">
        <v>33</v>
      </c>
      <c r="B5" s="3">
        <v>44243</v>
      </c>
      <c r="C5" s="7">
        <v>1</v>
      </c>
      <c r="D5">
        <v>308</v>
      </c>
      <c r="E5">
        <v>82</v>
      </c>
      <c r="F5">
        <v>42</v>
      </c>
      <c r="G5" s="4">
        <v>5</v>
      </c>
      <c r="H5">
        <v>4.5999999999999996</v>
      </c>
      <c r="I5">
        <v>1.53</v>
      </c>
      <c r="J5">
        <v>5.3</v>
      </c>
      <c r="K5">
        <v>25</v>
      </c>
      <c r="L5">
        <v>20</v>
      </c>
      <c r="M5" s="4">
        <f>(SQRT(POWER[[#This Row],[Weight]])*(SQRT(POWER[[#This Row],[Vert]])))</f>
        <v>113.73653766490345</v>
      </c>
      <c r="N5" s="4" t="e">
        <f>((POWER[[#This Row],[Broad]]-#REF!)/#REF!)</f>
        <v>#REF!</v>
      </c>
      <c r="O5" s="5" t="e">
        <f>((POWER[Vert]-#REF!)/#REF!)</f>
        <v>#REF!</v>
      </c>
      <c r="P5" s="4" t="e">
        <f>((POWER[Pro Agility]-#REF!)/#REF!)*-1</f>
        <v>#REF!</v>
      </c>
      <c r="Q5" s="4" t="e">
        <f>((POWER[L - Drill]-#REF!)/#REF!)*-1</f>
        <v>#REF!</v>
      </c>
      <c r="R5" s="4" t="e">
        <f>((POWER[10 - yd]-#REF!)/#REF!)*-1</f>
        <v>#REF!</v>
      </c>
      <c r="S5" s="4" t="e">
        <f>((POWER[40 - yd]-#REF!)/#REF!)*-1</f>
        <v>#REF!</v>
      </c>
      <c r="T5" s="4" t="e">
        <f>((POWER[225 Bench]-#REF!)/#REF!)</f>
        <v>#REF!</v>
      </c>
      <c r="U5" s="4" t="e">
        <f>((POWER[Pull Ups]-#REF!)/#REF!)</f>
        <v>#REF!</v>
      </c>
      <c r="V5" s="4" t="e">
        <f>((POWER[Power Index]-#REF!)/#REF!)</f>
        <v>#REF!</v>
      </c>
      <c r="W5" s="4" t="e">
        <f>(POWER[[#This Row],[Z - Score Broad]]*10)+50</f>
        <v>#REF!</v>
      </c>
      <c r="X5" s="4" t="e">
        <f>(POWER[[#This Row],[Z - Score Vert]]*10)+50</f>
        <v>#REF!</v>
      </c>
      <c r="Y5" s="4" t="e">
        <f>(POWER[[#This Row],[Z - Score Pro Agility]]*10)+50</f>
        <v>#REF!</v>
      </c>
      <c r="Z5" s="4" t="e">
        <f>(POWER[[#This Row],[Z - Score L - Drill]]*10)+50</f>
        <v>#REF!</v>
      </c>
      <c r="AA5" s="4" t="e">
        <f>(POWER[[#This Row],[Z - Score 10 - yd]]*10)+50</f>
        <v>#REF!</v>
      </c>
      <c r="AB5" s="4" t="e">
        <f>(POWER[[#This Row],[Z - Score 40 yd]]*10)+50</f>
        <v>#REF!</v>
      </c>
      <c r="AC5" s="4" t="e">
        <f>(POWER[[#This Row],[Z - Score Bench]]*10)+50</f>
        <v>#REF!</v>
      </c>
      <c r="AD5" s="4" t="e">
        <f>(POWER[[#This Row],[Z - Score Pull Ups]]*10)+50</f>
        <v>#REF!</v>
      </c>
      <c r="AE5" s="4" t="e">
        <f>(POWER[[#This Row],[Z - Score Power Index]]*10)+50</f>
        <v>#REF!</v>
      </c>
    </row>
    <row r="6" spans="1:31" x14ac:dyDescent="0.25">
      <c r="A6" t="s">
        <v>34</v>
      </c>
      <c r="B6" s="3">
        <v>44243</v>
      </c>
      <c r="C6" s="7">
        <v>1</v>
      </c>
      <c r="D6">
        <v>298</v>
      </c>
      <c r="E6">
        <v>109</v>
      </c>
      <c r="F6">
        <v>23</v>
      </c>
      <c r="G6" s="4">
        <v>5</v>
      </c>
      <c r="H6">
        <v>4.66</v>
      </c>
      <c r="I6">
        <v>2.12</v>
      </c>
      <c r="J6">
        <v>4.99</v>
      </c>
      <c r="K6">
        <v>28</v>
      </c>
      <c r="L6">
        <v>13</v>
      </c>
      <c r="M6" s="4">
        <f>(SQRT(POWER[[#This Row],[Weight]])*(SQRT(POWER[[#This Row],[Vert]])))</f>
        <v>82.788888143276807</v>
      </c>
      <c r="N6" s="4" t="e">
        <f>((POWER[[#This Row],[Broad]]-#REF!)/#REF!)</f>
        <v>#REF!</v>
      </c>
      <c r="O6" s="5" t="e">
        <f>((POWER[Vert]-#REF!)/#REF!)</f>
        <v>#REF!</v>
      </c>
      <c r="P6" s="4" t="e">
        <f>((POWER[Pro Agility]-#REF!)/#REF!)*-1</f>
        <v>#REF!</v>
      </c>
      <c r="Q6" s="4" t="e">
        <f>((POWER[L - Drill]-#REF!)/#REF!)*-1</f>
        <v>#REF!</v>
      </c>
      <c r="R6" s="4" t="e">
        <f>((POWER[10 - yd]-#REF!)/#REF!)*-1</f>
        <v>#REF!</v>
      </c>
      <c r="S6" s="4" t="e">
        <f>((POWER[40 - yd]-#REF!)/#REF!)*-1</f>
        <v>#REF!</v>
      </c>
      <c r="T6" s="4" t="e">
        <f>((POWER[225 Bench]-#REF!)/#REF!)</f>
        <v>#REF!</v>
      </c>
      <c r="U6" s="4" t="e">
        <f>((POWER[Pull Ups]-#REF!)/#REF!)</f>
        <v>#REF!</v>
      </c>
      <c r="V6" s="4" t="e">
        <f>((POWER[Power Index]-#REF!)/#REF!)</f>
        <v>#REF!</v>
      </c>
      <c r="W6" s="4" t="e">
        <f>(POWER[[#This Row],[Z - Score Broad]]*10)+50</f>
        <v>#REF!</v>
      </c>
      <c r="X6" s="4" t="e">
        <f>(POWER[[#This Row],[Z - Score Vert]]*10)+50</f>
        <v>#REF!</v>
      </c>
      <c r="Y6" s="4" t="e">
        <f>(POWER[[#This Row],[Z - Score Pro Agility]]*10)+50</f>
        <v>#REF!</v>
      </c>
      <c r="Z6" s="4" t="e">
        <f>(POWER[[#This Row],[Z - Score L - Drill]]*10)+50</f>
        <v>#REF!</v>
      </c>
      <c r="AA6" s="4" t="e">
        <f>(POWER[[#This Row],[Z - Score 10 - yd]]*10)+50</f>
        <v>#REF!</v>
      </c>
      <c r="AB6" s="4" t="e">
        <f>(POWER[[#This Row],[Z - Score 40 yd]]*10)+50</f>
        <v>#REF!</v>
      </c>
      <c r="AC6" s="4" t="e">
        <f>(POWER[[#This Row],[Z - Score Bench]]*10)+50</f>
        <v>#REF!</v>
      </c>
      <c r="AD6" s="4" t="e">
        <f>(POWER[[#This Row],[Z - Score Pull Ups]]*10)+50</f>
        <v>#REF!</v>
      </c>
      <c r="AE6" s="4" t="e">
        <f>(POWER[[#This Row],[Z - Score Power Index]]*10)+50</f>
        <v>#REF!</v>
      </c>
    </row>
    <row r="7" spans="1:31" x14ac:dyDescent="0.25">
      <c r="A7" t="s">
        <v>35</v>
      </c>
      <c r="B7" s="3">
        <v>44243</v>
      </c>
      <c r="C7" s="7">
        <v>1</v>
      </c>
      <c r="D7">
        <v>264</v>
      </c>
      <c r="E7">
        <v>108</v>
      </c>
      <c r="F7">
        <v>34</v>
      </c>
      <c r="G7" s="4">
        <v>4</v>
      </c>
      <c r="H7">
        <v>4.9000000000000004</v>
      </c>
      <c r="I7">
        <v>1.85</v>
      </c>
      <c r="J7">
        <v>4.5199999999999996</v>
      </c>
      <c r="K7">
        <v>10</v>
      </c>
      <c r="L7">
        <v>12</v>
      </c>
      <c r="M7" s="4">
        <f>(SQRT(POWER[[#This Row],[Weight]])*(SQRT(POWER[[#This Row],[Vert]])))</f>
        <v>94.741754258616098</v>
      </c>
      <c r="N7" s="4" t="e">
        <f>((POWER[[#This Row],[Broad]]-#REF!)/#REF!)</f>
        <v>#REF!</v>
      </c>
      <c r="O7" s="5" t="e">
        <f>((POWER[Vert]-#REF!)/#REF!)</f>
        <v>#REF!</v>
      </c>
      <c r="P7" s="4" t="e">
        <f>((POWER[Pro Agility]-#REF!)/#REF!)*-1</f>
        <v>#REF!</v>
      </c>
      <c r="Q7" s="4" t="e">
        <f>((POWER[L - Drill]-#REF!)/#REF!)*-1</f>
        <v>#REF!</v>
      </c>
      <c r="R7" s="4" t="e">
        <f>((POWER[10 - yd]-#REF!)/#REF!)*-1</f>
        <v>#REF!</v>
      </c>
      <c r="S7" s="4" t="e">
        <f>((POWER[40 - yd]-#REF!)/#REF!)*-1</f>
        <v>#REF!</v>
      </c>
      <c r="T7" s="4" t="e">
        <f>((POWER[225 Bench]-#REF!)/#REF!)</f>
        <v>#REF!</v>
      </c>
      <c r="U7" s="4" t="e">
        <f>((POWER[Pull Ups]-#REF!)/#REF!)</f>
        <v>#REF!</v>
      </c>
      <c r="V7" s="4" t="e">
        <f>((POWER[Power Index]-#REF!)/#REF!)</f>
        <v>#REF!</v>
      </c>
      <c r="W7" s="4" t="e">
        <f>(POWER[[#This Row],[Z - Score Broad]]*10)+50</f>
        <v>#REF!</v>
      </c>
      <c r="X7" s="4" t="e">
        <f>(POWER[[#This Row],[Z - Score Vert]]*10)+50</f>
        <v>#REF!</v>
      </c>
      <c r="Y7" s="4" t="e">
        <f>(POWER[[#This Row],[Z - Score Pro Agility]]*10)+50</f>
        <v>#REF!</v>
      </c>
      <c r="Z7" s="4" t="e">
        <f>(POWER[[#This Row],[Z - Score L - Drill]]*10)+50</f>
        <v>#REF!</v>
      </c>
      <c r="AA7" s="4" t="e">
        <f>(POWER[[#This Row],[Z - Score 10 - yd]]*10)+50</f>
        <v>#REF!</v>
      </c>
      <c r="AB7" s="4" t="e">
        <f>(POWER[[#This Row],[Z - Score 40 yd]]*10)+50</f>
        <v>#REF!</v>
      </c>
      <c r="AC7" s="4" t="e">
        <f>(POWER[[#This Row],[Z - Score Bench]]*10)+50</f>
        <v>#REF!</v>
      </c>
      <c r="AD7" s="4" t="e">
        <f>(POWER[[#This Row],[Z - Score Pull Ups]]*10)+50</f>
        <v>#REF!</v>
      </c>
      <c r="AE7" s="4" t="e">
        <f>(POWER[[#This Row],[Z - Score Power Index]]*10)+50</f>
        <v>#REF!</v>
      </c>
    </row>
    <row r="8" spans="1:31" x14ac:dyDescent="0.25">
      <c r="A8" t="s">
        <v>36</v>
      </c>
      <c r="B8" s="3">
        <v>44243</v>
      </c>
      <c r="C8" s="7">
        <v>1</v>
      </c>
      <c r="D8">
        <v>303</v>
      </c>
      <c r="E8">
        <v>130</v>
      </c>
      <c r="F8">
        <v>20</v>
      </c>
      <c r="G8" s="4">
        <v>3</v>
      </c>
      <c r="H8">
        <v>5.0999999999999996</v>
      </c>
      <c r="I8">
        <v>2.2999999999999998</v>
      </c>
      <c r="J8">
        <v>4.4000000000000004</v>
      </c>
      <c r="K8">
        <v>4</v>
      </c>
      <c r="L8">
        <v>11</v>
      </c>
      <c r="M8" s="4">
        <f>(SQRT(POWER[[#This Row],[Weight]])*(SQRT(POWER[[#This Row],[Vert]])))</f>
        <v>77.846001824114268</v>
      </c>
      <c r="N8" s="4" t="e">
        <f>((POWER[[#This Row],[Broad]]-#REF!)/#REF!)</f>
        <v>#REF!</v>
      </c>
      <c r="O8" s="5" t="e">
        <f>((POWER[Vert]-#REF!)/#REF!)</f>
        <v>#REF!</v>
      </c>
      <c r="P8" s="4" t="e">
        <f>((POWER[Pro Agility]-#REF!)/#REF!)*-1</f>
        <v>#REF!</v>
      </c>
      <c r="Q8" s="4" t="e">
        <f>((POWER[L - Drill]-#REF!)/#REF!)*-1</f>
        <v>#REF!</v>
      </c>
      <c r="R8" s="4" t="e">
        <f>((POWER[10 - yd]-#REF!)/#REF!)*-1</f>
        <v>#REF!</v>
      </c>
      <c r="S8" s="4" t="e">
        <f>((POWER[40 - yd]-#REF!)/#REF!)*-1</f>
        <v>#REF!</v>
      </c>
      <c r="T8" s="4" t="e">
        <f>((POWER[225 Bench]-#REF!)/#REF!)</f>
        <v>#REF!</v>
      </c>
      <c r="U8" s="4" t="e">
        <f>((POWER[Pull Ups]-#REF!)/#REF!)</f>
        <v>#REF!</v>
      </c>
      <c r="V8" s="4" t="e">
        <f>((POWER[Power Index]-#REF!)/#REF!)</f>
        <v>#REF!</v>
      </c>
      <c r="W8" s="4" t="e">
        <f>(POWER[[#This Row],[Z - Score Broad]]*10)+50</f>
        <v>#REF!</v>
      </c>
      <c r="X8" s="4" t="e">
        <f>(POWER[[#This Row],[Z - Score Vert]]*10)+50</f>
        <v>#REF!</v>
      </c>
      <c r="Y8" s="4" t="e">
        <f>(POWER[[#This Row],[Z - Score Pro Agility]]*10)+50</f>
        <v>#REF!</v>
      </c>
      <c r="Z8" s="4" t="e">
        <f>(POWER[[#This Row],[Z - Score L - Drill]]*10)+50</f>
        <v>#REF!</v>
      </c>
      <c r="AA8" s="4" t="e">
        <f>(POWER[[#This Row],[Z - Score 10 - yd]]*10)+50</f>
        <v>#REF!</v>
      </c>
      <c r="AB8" s="4" t="e">
        <f>(POWER[[#This Row],[Z - Score 40 yd]]*10)+50</f>
        <v>#REF!</v>
      </c>
      <c r="AC8" s="4" t="e">
        <f>(POWER[[#This Row],[Z - Score Bench]]*10)+50</f>
        <v>#REF!</v>
      </c>
      <c r="AD8" s="4" t="e">
        <f>(POWER[[#This Row],[Z - Score Pull Ups]]*10)+50</f>
        <v>#REF!</v>
      </c>
      <c r="AE8" s="4" t="e">
        <f>(POWER[[#This Row],[Z - Score Power Index]]*10)+50</f>
        <v>#REF!</v>
      </c>
    </row>
    <row r="9" spans="1:31" x14ac:dyDescent="0.25">
      <c r="A9" t="s">
        <v>37</v>
      </c>
      <c r="B9" s="3">
        <v>44243</v>
      </c>
      <c r="C9" s="7">
        <v>1</v>
      </c>
      <c r="D9">
        <v>186</v>
      </c>
      <c r="E9">
        <v>127</v>
      </c>
      <c r="F9">
        <v>21</v>
      </c>
      <c r="G9" s="4">
        <v>3.25</v>
      </c>
      <c r="H9">
        <v>5.3</v>
      </c>
      <c r="I9" s="4">
        <v>2.1</v>
      </c>
      <c r="J9">
        <v>4.6500000000000004</v>
      </c>
      <c r="K9">
        <v>19</v>
      </c>
      <c r="L9">
        <v>7</v>
      </c>
      <c r="M9" s="4">
        <f>(SQRT(POWER[[#This Row],[Weight]])*(SQRT(POWER[[#This Row],[Vert]])))</f>
        <v>62.497999967998972</v>
      </c>
      <c r="N9" s="4" t="e">
        <f>((POWER[[#This Row],[Broad]]-#REF!)/#REF!)</f>
        <v>#REF!</v>
      </c>
      <c r="O9" s="5" t="e">
        <f>((POWER[Vert]-#REF!)/#REF!)</f>
        <v>#REF!</v>
      </c>
      <c r="P9" s="4" t="e">
        <f>((POWER[Pro Agility]-#REF!)/#REF!)*-1</f>
        <v>#REF!</v>
      </c>
      <c r="Q9" s="4" t="e">
        <f>((POWER[L - Drill]-#REF!)/#REF!)*-1</f>
        <v>#REF!</v>
      </c>
      <c r="R9" s="4" t="e">
        <f>((POWER[10 - yd]-#REF!)/#REF!)*-1</f>
        <v>#REF!</v>
      </c>
      <c r="S9" s="4" t="e">
        <f>((POWER[40 - yd]-#REF!)/#REF!)*-1</f>
        <v>#REF!</v>
      </c>
      <c r="T9" s="4" t="e">
        <f>((POWER[225 Bench]-#REF!)/#REF!)</f>
        <v>#REF!</v>
      </c>
      <c r="U9" s="4" t="e">
        <f>((POWER[Pull Ups]-#REF!)/#REF!)</f>
        <v>#REF!</v>
      </c>
      <c r="V9" s="4" t="e">
        <f>((POWER[Power Index]-#REF!)/#REF!)</f>
        <v>#REF!</v>
      </c>
      <c r="W9" s="4" t="e">
        <f>(POWER[[#This Row],[Z - Score Broad]]*10)+50</f>
        <v>#REF!</v>
      </c>
      <c r="X9" s="4" t="e">
        <f>(POWER[[#This Row],[Z - Score Vert]]*10)+50</f>
        <v>#REF!</v>
      </c>
      <c r="Y9" s="4" t="e">
        <f>(POWER[[#This Row],[Z - Score Pro Agility]]*10)+50</f>
        <v>#REF!</v>
      </c>
      <c r="Z9" s="4" t="e">
        <f>(POWER[[#This Row],[Z - Score L - Drill]]*10)+50</f>
        <v>#REF!</v>
      </c>
      <c r="AA9" s="4" t="e">
        <f>(POWER[[#This Row],[Z - Score 10 - yd]]*10)+50</f>
        <v>#REF!</v>
      </c>
      <c r="AB9" s="4" t="e">
        <f>(POWER[[#This Row],[Z - Score 40 yd]]*10)+50</f>
        <v>#REF!</v>
      </c>
      <c r="AC9" s="4" t="e">
        <f>(POWER[[#This Row],[Z - Score Bench]]*10)+50</f>
        <v>#REF!</v>
      </c>
      <c r="AD9" s="4" t="e">
        <f>(POWER[[#This Row],[Z - Score Pull Ups]]*10)+50</f>
        <v>#REF!</v>
      </c>
      <c r="AE9" s="4" t="e">
        <f>(POWER[[#This Row],[Z - Score Power Index]]*10)+50</f>
        <v>#REF!</v>
      </c>
    </row>
    <row r="10" spans="1:31" x14ac:dyDescent="0.25">
      <c r="A10" t="s">
        <v>38</v>
      </c>
      <c r="B10" s="3">
        <v>44243</v>
      </c>
      <c r="C10" s="7">
        <v>1</v>
      </c>
      <c r="D10">
        <v>255</v>
      </c>
      <c r="E10">
        <v>138</v>
      </c>
      <c r="F10">
        <v>34</v>
      </c>
      <c r="G10" s="4">
        <v>4.1500000000000004</v>
      </c>
      <c r="H10">
        <v>5.5</v>
      </c>
      <c r="I10" s="4">
        <v>1.78</v>
      </c>
      <c r="J10">
        <v>4.71</v>
      </c>
      <c r="K10">
        <v>5</v>
      </c>
      <c r="L10">
        <v>17</v>
      </c>
      <c r="M10" s="4">
        <f>(SQRT(POWER[[#This Row],[Weight]])*(SQRT(POWER[[#This Row],[Vert]])))</f>
        <v>93.112834775878241</v>
      </c>
      <c r="N10" s="4" t="e">
        <f>((POWER[[#This Row],[Broad]]-#REF!)/#REF!)</f>
        <v>#REF!</v>
      </c>
      <c r="O10" s="5" t="e">
        <f>((POWER[Vert]-#REF!)/#REF!)</f>
        <v>#REF!</v>
      </c>
      <c r="P10" s="4" t="e">
        <f>((POWER[Pro Agility]-#REF!)/#REF!)*-1</f>
        <v>#REF!</v>
      </c>
      <c r="Q10" s="4" t="e">
        <f>((POWER[L - Drill]-#REF!)/#REF!)*-1</f>
        <v>#REF!</v>
      </c>
      <c r="R10" s="4" t="e">
        <f>((POWER[10 - yd]-#REF!)/#REF!)*-1</f>
        <v>#REF!</v>
      </c>
      <c r="S10" s="4" t="e">
        <f>((POWER[40 - yd]-#REF!)/#REF!)*-1</f>
        <v>#REF!</v>
      </c>
      <c r="T10" s="4" t="e">
        <f>((POWER[225 Bench]-#REF!)/#REF!)</f>
        <v>#REF!</v>
      </c>
      <c r="U10" s="4" t="e">
        <f>((POWER[Pull Ups]-#REF!)/#REF!)</f>
        <v>#REF!</v>
      </c>
      <c r="V10" s="4" t="e">
        <f>((POWER[Power Index]-#REF!)/#REF!)</f>
        <v>#REF!</v>
      </c>
      <c r="W10" s="4" t="e">
        <f>(POWER[[#This Row],[Z - Score Broad]]*10)+50</f>
        <v>#REF!</v>
      </c>
      <c r="X10" s="4" t="e">
        <f>(POWER[[#This Row],[Z - Score Vert]]*10)+50</f>
        <v>#REF!</v>
      </c>
      <c r="Y10" s="4" t="e">
        <f>(POWER[[#This Row],[Z - Score Pro Agility]]*10)+50</f>
        <v>#REF!</v>
      </c>
      <c r="Z10" s="4" t="e">
        <f>(POWER[[#This Row],[Z - Score L - Drill]]*10)+50</f>
        <v>#REF!</v>
      </c>
      <c r="AA10" s="4" t="e">
        <f>(POWER[[#This Row],[Z - Score 10 - yd]]*10)+50</f>
        <v>#REF!</v>
      </c>
      <c r="AB10" s="4" t="e">
        <f>(POWER[[#This Row],[Z - Score 40 yd]]*10)+50</f>
        <v>#REF!</v>
      </c>
      <c r="AC10" s="4" t="e">
        <f>(POWER[[#This Row],[Z - Score Bench]]*10)+50</f>
        <v>#REF!</v>
      </c>
      <c r="AD10" s="4" t="e">
        <f>(POWER[[#This Row],[Z - Score Pull Ups]]*10)+50</f>
        <v>#REF!</v>
      </c>
      <c r="AE10" s="4" t="e">
        <f>(POWER[[#This Row],[Z - Score Power Index]]*10)+50</f>
        <v>#REF!</v>
      </c>
    </row>
    <row r="11" spans="1:31" x14ac:dyDescent="0.25">
      <c r="A11" t="s">
        <v>39</v>
      </c>
      <c r="B11" s="3">
        <v>44243</v>
      </c>
      <c r="C11" s="7">
        <v>1</v>
      </c>
      <c r="D11">
        <v>327</v>
      </c>
      <c r="E11">
        <v>94</v>
      </c>
      <c r="F11">
        <v>27</v>
      </c>
      <c r="G11" s="4">
        <v>5.6</v>
      </c>
      <c r="H11">
        <v>5.6</v>
      </c>
      <c r="I11" s="4">
        <v>1.5</v>
      </c>
      <c r="J11">
        <v>4.88</v>
      </c>
      <c r="K11">
        <v>5</v>
      </c>
      <c r="L11">
        <v>8</v>
      </c>
      <c r="M11" s="4">
        <f>(SQRT(POWER[[#This Row],[Weight]])*(SQRT(POWER[[#This Row],[Vert]])))</f>
        <v>93.962758580194958</v>
      </c>
      <c r="N11" s="4" t="e">
        <f>((POWER[[#This Row],[Broad]]-#REF!)/#REF!)</f>
        <v>#REF!</v>
      </c>
      <c r="O11" s="5" t="e">
        <f>((POWER[Vert]-#REF!)/#REF!)</f>
        <v>#REF!</v>
      </c>
      <c r="P11" s="4" t="e">
        <f>((POWER[Pro Agility]-#REF!)/#REF!)*-1</f>
        <v>#REF!</v>
      </c>
      <c r="Q11" s="4" t="e">
        <f>((POWER[L - Drill]-#REF!)/#REF!)*-1</f>
        <v>#REF!</v>
      </c>
      <c r="R11" s="4" t="e">
        <f>((POWER[10 - yd]-#REF!)/#REF!)*-1</f>
        <v>#REF!</v>
      </c>
      <c r="S11" s="4" t="e">
        <f>((POWER[40 - yd]-#REF!)/#REF!)*-1</f>
        <v>#REF!</v>
      </c>
      <c r="T11" s="4" t="e">
        <f>((POWER[225 Bench]-#REF!)/#REF!)</f>
        <v>#REF!</v>
      </c>
      <c r="U11" s="4" t="e">
        <f>((POWER[Pull Ups]-#REF!)/#REF!)</f>
        <v>#REF!</v>
      </c>
      <c r="V11" s="4" t="e">
        <f>((POWER[Power Index]-#REF!)/#REF!)</f>
        <v>#REF!</v>
      </c>
      <c r="W11" s="4" t="e">
        <f>(POWER[[#This Row],[Z - Score Broad]]*10)+50</f>
        <v>#REF!</v>
      </c>
      <c r="X11" s="4" t="e">
        <f>(POWER[[#This Row],[Z - Score Vert]]*10)+50</f>
        <v>#REF!</v>
      </c>
      <c r="Y11" s="4" t="e">
        <f>(POWER[[#This Row],[Z - Score Pro Agility]]*10)+50</f>
        <v>#REF!</v>
      </c>
      <c r="Z11" s="4" t="e">
        <f>(POWER[[#This Row],[Z - Score L - Drill]]*10)+50</f>
        <v>#REF!</v>
      </c>
      <c r="AA11" s="4" t="e">
        <f>(POWER[[#This Row],[Z - Score 10 - yd]]*10)+50</f>
        <v>#REF!</v>
      </c>
      <c r="AB11" s="4" t="e">
        <f>(POWER[[#This Row],[Z - Score 40 yd]]*10)+50</f>
        <v>#REF!</v>
      </c>
      <c r="AC11" s="4" t="e">
        <f>(POWER[[#This Row],[Z - Score Bench]]*10)+50</f>
        <v>#REF!</v>
      </c>
      <c r="AD11" s="4" t="e">
        <f>(POWER[[#This Row],[Z - Score Pull Ups]]*10)+50</f>
        <v>#REF!</v>
      </c>
      <c r="AE11" s="4" t="e">
        <f>(POWER[[#This Row],[Z - Score Power Index]]*10)+50</f>
        <v>#REF!</v>
      </c>
    </row>
    <row r="12" spans="1:31" x14ac:dyDescent="0.25">
      <c r="A12" t="s">
        <v>40</v>
      </c>
      <c r="B12" s="3">
        <v>44243</v>
      </c>
      <c r="C12" s="7">
        <v>1</v>
      </c>
      <c r="D12">
        <v>327</v>
      </c>
      <c r="E12">
        <v>93</v>
      </c>
      <c r="F12">
        <v>31</v>
      </c>
      <c r="G12" s="4">
        <v>5.3</v>
      </c>
      <c r="H12">
        <v>4.87</v>
      </c>
      <c r="I12" s="4">
        <v>1.36</v>
      </c>
      <c r="J12">
        <v>4.87</v>
      </c>
      <c r="K12">
        <v>27</v>
      </c>
      <c r="L12">
        <v>16</v>
      </c>
      <c r="M12" s="4">
        <f>(SQRT(POWER[[#This Row],[Weight]])*(SQRT(POWER[[#This Row],[Vert]])))</f>
        <v>100.68266980965493</v>
      </c>
      <c r="N12" s="4" t="e">
        <f>((POWER[[#This Row],[Broad]]-#REF!)/#REF!)</f>
        <v>#REF!</v>
      </c>
      <c r="O12" s="5" t="e">
        <f>((POWER[Vert]-#REF!)/#REF!)</f>
        <v>#REF!</v>
      </c>
      <c r="P12" s="4" t="e">
        <f>((POWER[Pro Agility]-#REF!)/#REF!)*-1</f>
        <v>#REF!</v>
      </c>
      <c r="Q12" s="4" t="e">
        <f>((POWER[L - Drill]-#REF!)/#REF!)*-1</f>
        <v>#REF!</v>
      </c>
      <c r="R12" s="4" t="e">
        <f>((POWER[10 - yd]-#REF!)/#REF!)*-1</f>
        <v>#REF!</v>
      </c>
      <c r="S12" s="4" t="e">
        <f>((POWER[40 - yd]-#REF!)/#REF!)*-1</f>
        <v>#REF!</v>
      </c>
      <c r="T12" s="4" t="e">
        <f>((POWER[225 Bench]-#REF!)/#REF!)</f>
        <v>#REF!</v>
      </c>
      <c r="U12" s="4" t="e">
        <f>((POWER[Pull Ups]-#REF!)/#REF!)</f>
        <v>#REF!</v>
      </c>
      <c r="V12" s="4" t="e">
        <f>((POWER[Power Index]-#REF!)/#REF!)</f>
        <v>#REF!</v>
      </c>
      <c r="W12" s="4" t="e">
        <f>(POWER[[#This Row],[Z - Score Broad]]*10)+50</f>
        <v>#REF!</v>
      </c>
      <c r="X12" s="4" t="e">
        <f>(POWER[[#This Row],[Z - Score Vert]]*10)+50</f>
        <v>#REF!</v>
      </c>
      <c r="Y12" s="4" t="e">
        <f>(POWER[[#This Row],[Z - Score Pro Agility]]*10)+50</f>
        <v>#REF!</v>
      </c>
      <c r="Z12" s="4" t="e">
        <f>(POWER[[#This Row],[Z - Score L - Drill]]*10)+50</f>
        <v>#REF!</v>
      </c>
      <c r="AA12" s="4" t="e">
        <f>(POWER[[#This Row],[Z - Score 10 - yd]]*10)+50</f>
        <v>#REF!</v>
      </c>
      <c r="AB12" s="4" t="e">
        <f>(POWER[[#This Row],[Z - Score 40 yd]]*10)+50</f>
        <v>#REF!</v>
      </c>
      <c r="AC12" s="4" t="e">
        <f>(POWER[[#This Row],[Z - Score Bench]]*10)+50</f>
        <v>#REF!</v>
      </c>
      <c r="AD12" s="4" t="e">
        <f>(POWER[[#This Row],[Z - Score Pull Ups]]*10)+50</f>
        <v>#REF!</v>
      </c>
      <c r="AE12" s="4" t="e">
        <f>(POWER[[#This Row],[Z - Score Power Index]]*10)+50</f>
        <v>#REF!</v>
      </c>
    </row>
    <row r="13" spans="1:31" x14ac:dyDescent="0.25">
      <c r="A13" t="s">
        <v>41</v>
      </c>
      <c r="B13" s="3">
        <v>44243</v>
      </c>
      <c r="C13" s="7">
        <v>1</v>
      </c>
      <c r="D13">
        <v>198</v>
      </c>
      <c r="E13">
        <v>122</v>
      </c>
      <c r="F13">
        <v>42</v>
      </c>
      <c r="G13" s="4">
        <v>5.75</v>
      </c>
      <c r="H13">
        <v>5.23</v>
      </c>
      <c r="I13" s="4">
        <v>1.85</v>
      </c>
      <c r="J13">
        <v>4.93</v>
      </c>
      <c r="K13">
        <v>18</v>
      </c>
      <c r="L13">
        <v>11</v>
      </c>
      <c r="M13" s="4">
        <f>(SQRT(POWER[[#This Row],[Weight]])*(SQRT(POWER[[#This Row],[Vert]])))</f>
        <v>91.192104921423976</v>
      </c>
      <c r="N13" s="4" t="e">
        <f>((POWER[[#This Row],[Broad]]-#REF!)/#REF!)</f>
        <v>#REF!</v>
      </c>
      <c r="O13" s="5" t="e">
        <f>((POWER[Vert]-#REF!)/#REF!)</f>
        <v>#REF!</v>
      </c>
      <c r="P13" s="4" t="e">
        <f>((POWER[Pro Agility]-#REF!)/#REF!)*-1</f>
        <v>#REF!</v>
      </c>
      <c r="Q13" s="4" t="e">
        <f>((POWER[L - Drill]-#REF!)/#REF!)*-1</f>
        <v>#REF!</v>
      </c>
      <c r="R13" s="4" t="e">
        <f>((POWER[10 - yd]-#REF!)/#REF!)*-1</f>
        <v>#REF!</v>
      </c>
      <c r="S13" s="4" t="e">
        <f>((POWER[40 - yd]-#REF!)/#REF!)*-1</f>
        <v>#REF!</v>
      </c>
      <c r="T13" s="4" t="e">
        <f>((POWER[225 Bench]-#REF!)/#REF!)</f>
        <v>#REF!</v>
      </c>
      <c r="U13" s="4" t="e">
        <f>((POWER[Pull Ups]-#REF!)/#REF!)</f>
        <v>#REF!</v>
      </c>
      <c r="V13" s="4" t="e">
        <f>((POWER[Power Index]-#REF!)/#REF!)</f>
        <v>#REF!</v>
      </c>
      <c r="W13" s="4" t="e">
        <f>(POWER[[#This Row],[Z - Score Broad]]*10)+50</f>
        <v>#REF!</v>
      </c>
      <c r="X13" s="4" t="e">
        <f>(POWER[[#This Row],[Z - Score Vert]]*10)+50</f>
        <v>#REF!</v>
      </c>
      <c r="Y13" s="4" t="e">
        <f>(POWER[[#This Row],[Z - Score Pro Agility]]*10)+50</f>
        <v>#REF!</v>
      </c>
      <c r="Z13" s="4" t="e">
        <f>(POWER[[#This Row],[Z - Score L - Drill]]*10)+50</f>
        <v>#REF!</v>
      </c>
      <c r="AA13" s="4" t="e">
        <f>(POWER[[#This Row],[Z - Score 10 - yd]]*10)+50</f>
        <v>#REF!</v>
      </c>
      <c r="AB13" s="4" t="e">
        <f>(POWER[[#This Row],[Z - Score 40 yd]]*10)+50</f>
        <v>#REF!</v>
      </c>
      <c r="AC13" s="4" t="e">
        <f>(POWER[[#This Row],[Z - Score Bench]]*10)+50</f>
        <v>#REF!</v>
      </c>
      <c r="AD13" s="4" t="e">
        <f>(POWER[[#This Row],[Z - Score Pull Ups]]*10)+50</f>
        <v>#REF!</v>
      </c>
      <c r="AE13" s="4" t="e">
        <f>(POWER[[#This Row],[Z - Score Power Index]]*10)+50</f>
        <v>#REF!</v>
      </c>
    </row>
    <row r="14" spans="1:31" x14ac:dyDescent="0.25">
      <c r="A14" t="s">
        <v>42</v>
      </c>
      <c r="B14" s="3">
        <v>44243</v>
      </c>
      <c r="C14" s="7">
        <v>1</v>
      </c>
      <c r="D14">
        <v>269</v>
      </c>
      <c r="E14">
        <v>139</v>
      </c>
      <c r="F14">
        <v>30</v>
      </c>
      <c r="G14" s="4">
        <v>6.85</v>
      </c>
      <c r="H14">
        <v>5.1100000000000003</v>
      </c>
      <c r="I14" s="4">
        <v>2.2000000000000002</v>
      </c>
      <c r="J14">
        <v>4.62</v>
      </c>
      <c r="K14">
        <v>6</v>
      </c>
      <c r="L14">
        <v>7</v>
      </c>
      <c r="M14" s="4">
        <f>(SQRT(POWER[[#This Row],[Weight]])*(SQRT(POWER[[#This Row],[Vert]])))</f>
        <v>89.83317872590284</v>
      </c>
      <c r="N14" s="4" t="e">
        <f>((POWER[[#This Row],[Broad]]-#REF!)/#REF!)</f>
        <v>#REF!</v>
      </c>
      <c r="O14" s="5" t="e">
        <f>((POWER[Vert]-#REF!)/#REF!)</f>
        <v>#REF!</v>
      </c>
      <c r="P14" s="4" t="e">
        <f>((POWER[Pro Agility]-#REF!)/#REF!)*-1</f>
        <v>#REF!</v>
      </c>
      <c r="Q14" s="4" t="e">
        <f>((POWER[L - Drill]-#REF!)/#REF!)*-1</f>
        <v>#REF!</v>
      </c>
      <c r="R14" s="4" t="e">
        <f>((POWER[10 - yd]-#REF!)/#REF!)*-1</f>
        <v>#REF!</v>
      </c>
      <c r="S14" s="4" t="e">
        <f>((POWER[40 - yd]-#REF!)/#REF!)*-1</f>
        <v>#REF!</v>
      </c>
      <c r="T14" s="4" t="e">
        <f>((POWER[225 Bench]-#REF!)/#REF!)</f>
        <v>#REF!</v>
      </c>
      <c r="U14" s="4" t="e">
        <f>((POWER[Pull Ups]-#REF!)/#REF!)</f>
        <v>#REF!</v>
      </c>
      <c r="V14" s="4" t="e">
        <f>((POWER[Power Index]-#REF!)/#REF!)</f>
        <v>#REF!</v>
      </c>
      <c r="W14" s="4" t="e">
        <f>(POWER[[#This Row],[Z - Score Broad]]*10)+50</f>
        <v>#REF!</v>
      </c>
      <c r="X14" s="4" t="e">
        <f>(POWER[[#This Row],[Z - Score Vert]]*10)+50</f>
        <v>#REF!</v>
      </c>
      <c r="Y14" s="4" t="e">
        <f>(POWER[[#This Row],[Z - Score Pro Agility]]*10)+50</f>
        <v>#REF!</v>
      </c>
      <c r="Z14" s="4" t="e">
        <f>(POWER[[#This Row],[Z - Score L - Drill]]*10)+50</f>
        <v>#REF!</v>
      </c>
      <c r="AA14" s="4" t="e">
        <f>(POWER[[#This Row],[Z - Score 10 - yd]]*10)+50</f>
        <v>#REF!</v>
      </c>
      <c r="AB14" s="4" t="e">
        <f>(POWER[[#This Row],[Z - Score 40 yd]]*10)+50</f>
        <v>#REF!</v>
      </c>
      <c r="AC14" s="4" t="e">
        <f>(POWER[[#This Row],[Z - Score Bench]]*10)+50</f>
        <v>#REF!</v>
      </c>
      <c r="AD14" s="4" t="e">
        <f>(POWER[[#This Row],[Z - Score Pull Ups]]*10)+50</f>
        <v>#REF!</v>
      </c>
      <c r="AE14" s="4" t="e">
        <f>(POWER[[#This Row],[Z - Score Power Index]]*10)+50</f>
        <v>#REF!</v>
      </c>
    </row>
    <row r="15" spans="1:31" x14ac:dyDescent="0.25">
      <c r="A15" t="s">
        <v>43</v>
      </c>
      <c r="B15" s="3">
        <v>44243</v>
      </c>
      <c r="C15" s="7">
        <v>1</v>
      </c>
      <c r="D15">
        <v>275</v>
      </c>
      <c r="E15">
        <v>128</v>
      </c>
      <c r="F15">
        <v>32</v>
      </c>
      <c r="G15" s="4">
        <v>3.89</v>
      </c>
      <c r="H15">
        <v>4.68</v>
      </c>
      <c r="I15" s="4">
        <v>2.14</v>
      </c>
      <c r="J15">
        <v>4.53</v>
      </c>
      <c r="K15">
        <v>25</v>
      </c>
      <c r="L15">
        <v>17</v>
      </c>
      <c r="M15" s="4">
        <f>(SQRT(POWER[[#This Row],[Weight]])*(SQRT(POWER[[#This Row],[Vert]])))</f>
        <v>93.808315196468612</v>
      </c>
      <c r="N15" s="4" t="e">
        <f>((POWER[[#This Row],[Broad]]-#REF!)/#REF!)</f>
        <v>#REF!</v>
      </c>
      <c r="O15" s="5" t="e">
        <f>((POWER[Vert]-#REF!)/#REF!)</f>
        <v>#REF!</v>
      </c>
      <c r="P15" s="4" t="e">
        <f>((POWER[Pro Agility]-#REF!)/#REF!)*-1</f>
        <v>#REF!</v>
      </c>
      <c r="Q15" s="4" t="e">
        <f>((POWER[L - Drill]-#REF!)/#REF!)*-1</f>
        <v>#REF!</v>
      </c>
      <c r="R15" s="4" t="e">
        <f>((POWER[10 - yd]-#REF!)/#REF!)*-1</f>
        <v>#REF!</v>
      </c>
      <c r="S15" s="4" t="e">
        <f>((POWER[40 - yd]-#REF!)/#REF!)*-1</f>
        <v>#REF!</v>
      </c>
      <c r="T15" s="4" t="e">
        <f>((POWER[225 Bench]-#REF!)/#REF!)</f>
        <v>#REF!</v>
      </c>
      <c r="U15" s="4" t="e">
        <f>((POWER[Pull Ups]-#REF!)/#REF!)</f>
        <v>#REF!</v>
      </c>
      <c r="V15" s="4" t="e">
        <f>((POWER[Power Index]-#REF!)/#REF!)</f>
        <v>#REF!</v>
      </c>
      <c r="W15" s="4" t="e">
        <f>(POWER[[#This Row],[Z - Score Broad]]*10)+50</f>
        <v>#REF!</v>
      </c>
      <c r="X15" s="4" t="e">
        <f>(POWER[[#This Row],[Z - Score Vert]]*10)+50</f>
        <v>#REF!</v>
      </c>
      <c r="Y15" s="4" t="e">
        <f>(POWER[[#This Row],[Z - Score Pro Agility]]*10)+50</f>
        <v>#REF!</v>
      </c>
      <c r="Z15" s="4" t="e">
        <f>(POWER[[#This Row],[Z - Score L - Drill]]*10)+50</f>
        <v>#REF!</v>
      </c>
      <c r="AA15" s="4" t="e">
        <f>(POWER[[#This Row],[Z - Score 10 - yd]]*10)+50</f>
        <v>#REF!</v>
      </c>
      <c r="AB15" s="4" t="e">
        <f>(POWER[[#This Row],[Z - Score 40 yd]]*10)+50</f>
        <v>#REF!</v>
      </c>
      <c r="AC15" s="4" t="e">
        <f>(POWER[[#This Row],[Z - Score Bench]]*10)+50</f>
        <v>#REF!</v>
      </c>
      <c r="AD15" s="4" t="e">
        <f>(POWER[[#This Row],[Z - Score Pull Ups]]*10)+50</f>
        <v>#REF!</v>
      </c>
      <c r="AE15" s="4" t="e">
        <f>(POWER[[#This Row],[Z - Score Power Index]]*10)+50</f>
        <v>#REF!</v>
      </c>
    </row>
    <row r="16" spans="1:31" x14ac:dyDescent="0.25">
      <c r="A16" t="s">
        <v>44</v>
      </c>
      <c r="B16" s="3">
        <v>44243</v>
      </c>
      <c r="C16" s="7">
        <v>1</v>
      </c>
      <c r="D16">
        <v>270</v>
      </c>
      <c r="E16">
        <v>125</v>
      </c>
      <c r="F16">
        <v>39</v>
      </c>
      <c r="G16" s="4">
        <v>4.25</v>
      </c>
      <c r="H16">
        <v>4.7</v>
      </c>
      <c r="I16" s="4">
        <v>1.96</v>
      </c>
      <c r="J16">
        <v>4.42</v>
      </c>
      <c r="K16">
        <v>35</v>
      </c>
      <c r="L16">
        <v>4</v>
      </c>
      <c r="M16" s="4">
        <f>(SQRT(POWER[[#This Row],[Weight]])*(SQRT(POWER[[#This Row],[Vert]])))</f>
        <v>102.61578825892242</v>
      </c>
      <c r="N16" s="4" t="e">
        <f>((POWER[[#This Row],[Broad]]-#REF!)/#REF!)</f>
        <v>#REF!</v>
      </c>
      <c r="O16" s="5" t="e">
        <f>((POWER[Vert]-#REF!)/#REF!)</f>
        <v>#REF!</v>
      </c>
      <c r="P16" s="4" t="e">
        <f>((POWER[Pro Agility]-#REF!)/#REF!)*-1</f>
        <v>#REF!</v>
      </c>
      <c r="Q16" s="4" t="e">
        <f>((POWER[L - Drill]-#REF!)/#REF!)*-1</f>
        <v>#REF!</v>
      </c>
      <c r="R16" s="4" t="e">
        <f>((POWER[10 - yd]-#REF!)/#REF!)*-1</f>
        <v>#REF!</v>
      </c>
      <c r="S16" s="4" t="e">
        <f>((POWER[40 - yd]-#REF!)/#REF!)*-1</f>
        <v>#REF!</v>
      </c>
      <c r="T16" s="4" t="e">
        <f>((POWER[225 Bench]-#REF!)/#REF!)</f>
        <v>#REF!</v>
      </c>
      <c r="U16" s="4" t="e">
        <f>((POWER[Pull Ups]-#REF!)/#REF!)</f>
        <v>#REF!</v>
      </c>
      <c r="V16" s="4" t="e">
        <f>((POWER[Power Index]-#REF!)/#REF!)</f>
        <v>#REF!</v>
      </c>
      <c r="W16" s="4" t="e">
        <f>(POWER[[#This Row],[Z - Score Broad]]*10)+50</f>
        <v>#REF!</v>
      </c>
      <c r="X16" s="4" t="e">
        <f>(POWER[[#This Row],[Z - Score Vert]]*10)+50</f>
        <v>#REF!</v>
      </c>
      <c r="Y16" s="4" t="e">
        <f>(POWER[[#This Row],[Z - Score Pro Agility]]*10)+50</f>
        <v>#REF!</v>
      </c>
      <c r="Z16" s="4" t="e">
        <f>(POWER[[#This Row],[Z - Score L - Drill]]*10)+50</f>
        <v>#REF!</v>
      </c>
      <c r="AA16" s="4" t="e">
        <f>(POWER[[#This Row],[Z - Score 10 - yd]]*10)+50</f>
        <v>#REF!</v>
      </c>
      <c r="AB16" s="4" t="e">
        <f>(POWER[[#This Row],[Z - Score 40 yd]]*10)+50</f>
        <v>#REF!</v>
      </c>
      <c r="AC16" s="4" t="e">
        <f>(POWER[[#This Row],[Z - Score Bench]]*10)+50</f>
        <v>#REF!</v>
      </c>
      <c r="AD16" s="4" t="e">
        <f>(POWER[[#This Row],[Z - Score Pull Ups]]*10)+50</f>
        <v>#REF!</v>
      </c>
      <c r="AE16" s="4" t="e">
        <f>(POWER[[#This Row],[Z - Score Power Index]]*10)+50</f>
        <v>#REF!</v>
      </c>
    </row>
    <row r="17" spans="1:31" x14ac:dyDescent="0.25">
      <c r="A17" t="s">
        <v>45</v>
      </c>
      <c r="B17" s="3">
        <v>44243</v>
      </c>
      <c r="C17" s="7">
        <v>1</v>
      </c>
      <c r="D17">
        <v>298</v>
      </c>
      <c r="E17">
        <v>99</v>
      </c>
      <c r="F17">
        <v>41</v>
      </c>
      <c r="G17" s="4">
        <v>4.7699999999999996</v>
      </c>
      <c r="H17">
        <v>4.8</v>
      </c>
      <c r="I17" s="4">
        <v>1.98</v>
      </c>
      <c r="J17">
        <v>4.3499999999999996</v>
      </c>
      <c r="K17">
        <v>19</v>
      </c>
      <c r="L17">
        <v>11</v>
      </c>
      <c r="M17" s="4">
        <f>(SQRT(POWER[[#This Row],[Weight]])*(SQRT(POWER[[#This Row],[Vert]])))</f>
        <v>110.53506231056279</v>
      </c>
      <c r="N17" s="4" t="e">
        <f>((POWER[[#This Row],[Broad]]-#REF!)/#REF!)</f>
        <v>#REF!</v>
      </c>
      <c r="O17" s="5" t="e">
        <f>((POWER[Vert]-#REF!)/#REF!)</f>
        <v>#REF!</v>
      </c>
      <c r="P17" s="4" t="e">
        <f>((POWER[Pro Agility]-#REF!)/#REF!)*-1</f>
        <v>#REF!</v>
      </c>
      <c r="Q17" s="4" t="e">
        <f>((POWER[L - Drill]-#REF!)/#REF!)*-1</f>
        <v>#REF!</v>
      </c>
      <c r="R17" s="4" t="e">
        <f>((POWER[10 - yd]-#REF!)/#REF!)*-1</f>
        <v>#REF!</v>
      </c>
      <c r="S17" s="4" t="e">
        <f>((POWER[40 - yd]-#REF!)/#REF!)*-1</f>
        <v>#REF!</v>
      </c>
      <c r="T17" s="4" t="e">
        <f>((POWER[225 Bench]-#REF!)/#REF!)</f>
        <v>#REF!</v>
      </c>
      <c r="U17" s="4" t="e">
        <f>((POWER[Pull Ups]-#REF!)/#REF!)</f>
        <v>#REF!</v>
      </c>
      <c r="V17" s="4" t="e">
        <f>((POWER[Power Index]-#REF!)/#REF!)</f>
        <v>#REF!</v>
      </c>
      <c r="W17" s="4" t="e">
        <f>(POWER[[#This Row],[Z - Score Broad]]*10)+50</f>
        <v>#REF!</v>
      </c>
      <c r="X17" s="4" t="e">
        <f>(POWER[[#This Row],[Z - Score Vert]]*10)+50</f>
        <v>#REF!</v>
      </c>
      <c r="Y17" s="4" t="e">
        <f>(POWER[[#This Row],[Z - Score Pro Agility]]*10)+50</f>
        <v>#REF!</v>
      </c>
      <c r="Z17" s="4" t="e">
        <f>(POWER[[#This Row],[Z - Score L - Drill]]*10)+50</f>
        <v>#REF!</v>
      </c>
      <c r="AA17" s="4" t="e">
        <f>(POWER[[#This Row],[Z - Score 10 - yd]]*10)+50</f>
        <v>#REF!</v>
      </c>
      <c r="AB17" s="4" t="e">
        <f>(POWER[[#This Row],[Z - Score 40 yd]]*10)+50</f>
        <v>#REF!</v>
      </c>
      <c r="AC17" s="4" t="e">
        <f>(POWER[[#This Row],[Z - Score Bench]]*10)+50</f>
        <v>#REF!</v>
      </c>
      <c r="AD17" s="4" t="e">
        <f>(POWER[[#This Row],[Z - Score Pull Ups]]*10)+50</f>
        <v>#REF!</v>
      </c>
      <c r="AE17" s="4" t="e">
        <f>(POWER[[#This Row],[Z - Score Power Index]]*10)+50</f>
        <v>#REF!</v>
      </c>
    </row>
    <row r="18" spans="1:31" x14ac:dyDescent="0.25">
      <c r="A18" t="s">
        <v>46</v>
      </c>
      <c r="B18" s="3">
        <v>44243</v>
      </c>
      <c r="C18" s="7">
        <v>1</v>
      </c>
      <c r="D18">
        <v>240</v>
      </c>
      <c r="E18">
        <v>132</v>
      </c>
      <c r="F18">
        <v>26</v>
      </c>
      <c r="G18" s="4">
        <v>4.3600000000000003</v>
      </c>
      <c r="H18">
        <v>4.83</v>
      </c>
      <c r="I18" s="4">
        <v>2.11</v>
      </c>
      <c r="J18">
        <v>4.29</v>
      </c>
      <c r="K18">
        <v>11</v>
      </c>
      <c r="L18">
        <v>4</v>
      </c>
      <c r="M18" s="4">
        <f>(SQRT(POWER[[#This Row],[Weight]])*(SQRT(POWER[[#This Row],[Vert]])))</f>
        <v>78.993670632525991</v>
      </c>
      <c r="N18" s="4" t="e">
        <f>((POWER[[#This Row],[Broad]]-#REF!)/#REF!)</f>
        <v>#REF!</v>
      </c>
      <c r="O18" s="5" t="e">
        <f>((POWER[Vert]-#REF!)/#REF!)</f>
        <v>#REF!</v>
      </c>
      <c r="P18" s="4" t="e">
        <f>((POWER[Pro Agility]-#REF!)/#REF!)*-1</f>
        <v>#REF!</v>
      </c>
      <c r="Q18" s="4" t="e">
        <f>((POWER[L - Drill]-#REF!)/#REF!)*-1</f>
        <v>#REF!</v>
      </c>
      <c r="R18" s="4" t="e">
        <f>((POWER[10 - yd]-#REF!)/#REF!)*-1</f>
        <v>#REF!</v>
      </c>
      <c r="S18" s="4" t="e">
        <f>((POWER[40 - yd]-#REF!)/#REF!)*-1</f>
        <v>#REF!</v>
      </c>
      <c r="T18" s="4" t="e">
        <f>((POWER[225 Bench]-#REF!)/#REF!)</f>
        <v>#REF!</v>
      </c>
      <c r="U18" s="4" t="e">
        <f>((POWER[Pull Ups]-#REF!)/#REF!)</f>
        <v>#REF!</v>
      </c>
      <c r="V18" s="4" t="e">
        <f>((POWER[Power Index]-#REF!)/#REF!)</f>
        <v>#REF!</v>
      </c>
      <c r="W18" s="4" t="e">
        <f>(POWER[[#This Row],[Z - Score Broad]]*10)+50</f>
        <v>#REF!</v>
      </c>
      <c r="X18" s="4" t="e">
        <f>(POWER[[#This Row],[Z - Score Vert]]*10)+50</f>
        <v>#REF!</v>
      </c>
      <c r="Y18" s="4" t="e">
        <f>(POWER[[#This Row],[Z - Score Pro Agility]]*10)+50</f>
        <v>#REF!</v>
      </c>
      <c r="Z18" s="4" t="e">
        <f>(POWER[[#This Row],[Z - Score L - Drill]]*10)+50</f>
        <v>#REF!</v>
      </c>
      <c r="AA18" s="4" t="e">
        <f>(POWER[[#This Row],[Z - Score 10 - yd]]*10)+50</f>
        <v>#REF!</v>
      </c>
      <c r="AB18" s="4" t="e">
        <f>(POWER[[#This Row],[Z - Score 40 yd]]*10)+50</f>
        <v>#REF!</v>
      </c>
      <c r="AC18" s="4" t="e">
        <f>(POWER[[#This Row],[Z - Score Bench]]*10)+50</f>
        <v>#REF!</v>
      </c>
      <c r="AD18" s="4" t="e">
        <f>(POWER[[#This Row],[Z - Score Pull Ups]]*10)+50</f>
        <v>#REF!</v>
      </c>
      <c r="AE18" s="4" t="e">
        <f>(POWER[[#This Row],[Z - Score Power Index]]*10)+50</f>
        <v>#REF!</v>
      </c>
    </row>
    <row r="19" spans="1:31" x14ac:dyDescent="0.25">
      <c r="A19" t="s">
        <v>47</v>
      </c>
      <c r="B19" s="3">
        <v>44243</v>
      </c>
      <c r="C19" s="7">
        <v>1</v>
      </c>
      <c r="D19">
        <v>268</v>
      </c>
      <c r="E19">
        <v>132</v>
      </c>
      <c r="F19">
        <v>36</v>
      </c>
      <c r="G19" s="4">
        <v>5.26</v>
      </c>
      <c r="H19">
        <v>5.26</v>
      </c>
      <c r="I19" s="4">
        <v>2.4500000000000002</v>
      </c>
      <c r="J19">
        <v>4.22</v>
      </c>
      <c r="K19">
        <v>5</v>
      </c>
      <c r="L19">
        <v>4</v>
      </c>
      <c r="M19" s="4">
        <f>(SQRT(POWER[[#This Row],[Weight]])*(SQRT(POWER[[#This Row],[Vert]])))</f>
        <v>98.224233262469397</v>
      </c>
      <c r="N19" s="4" t="e">
        <f>((POWER[[#This Row],[Broad]]-#REF!)/#REF!)</f>
        <v>#REF!</v>
      </c>
      <c r="O19" s="5" t="e">
        <f>((POWER[Vert]-#REF!)/#REF!)</f>
        <v>#REF!</v>
      </c>
      <c r="P19" s="4" t="e">
        <f>((POWER[Pro Agility]-#REF!)/#REF!)*-1</f>
        <v>#REF!</v>
      </c>
      <c r="Q19" s="4" t="e">
        <f>((POWER[L - Drill]-#REF!)/#REF!)*-1</f>
        <v>#REF!</v>
      </c>
      <c r="R19" s="4" t="e">
        <f>((POWER[10 - yd]-#REF!)/#REF!)*-1</f>
        <v>#REF!</v>
      </c>
      <c r="S19" s="4" t="e">
        <f>((POWER[40 - yd]-#REF!)/#REF!)*-1</f>
        <v>#REF!</v>
      </c>
      <c r="T19" s="4" t="e">
        <f>((POWER[225 Bench]-#REF!)/#REF!)</f>
        <v>#REF!</v>
      </c>
      <c r="U19" s="4" t="e">
        <f>((POWER[Pull Ups]-#REF!)/#REF!)</f>
        <v>#REF!</v>
      </c>
      <c r="V19" s="4" t="e">
        <f>((POWER[Power Index]-#REF!)/#REF!)</f>
        <v>#REF!</v>
      </c>
      <c r="W19" s="4" t="e">
        <f>(POWER[[#This Row],[Z - Score Broad]]*10)+50</f>
        <v>#REF!</v>
      </c>
      <c r="X19" s="4" t="e">
        <f>(POWER[[#This Row],[Z - Score Vert]]*10)+50</f>
        <v>#REF!</v>
      </c>
      <c r="Y19" s="4" t="e">
        <f>(POWER[[#This Row],[Z - Score Pro Agility]]*10)+50</f>
        <v>#REF!</v>
      </c>
      <c r="Z19" s="4" t="e">
        <f>(POWER[[#This Row],[Z - Score L - Drill]]*10)+50</f>
        <v>#REF!</v>
      </c>
      <c r="AA19" s="4" t="e">
        <f>(POWER[[#This Row],[Z - Score 10 - yd]]*10)+50</f>
        <v>#REF!</v>
      </c>
      <c r="AB19" s="4" t="e">
        <f>(POWER[[#This Row],[Z - Score 40 yd]]*10)+50</f>
        <v>#REF!</v>
      </c>
      <c r="AC19" s="4" t="e">
        <f>(POWER[[#This Row],[Z - Score Bench]]*10)+50</f>
        <v>#REF!</v>
      </c>
      <c r="AD19" s="4" t="e">
        <f>(POWER[[#This Row],[Z - Score Pull Ups]]*10)+50</f>
        <v>#REF!</v>
      </c>
      <c r="AE19" s="4" t="e">
        <f>(POWER[[#This Row],[Z - Score Power Index]]*10)+50</f>
        <v>#REF!</v>
      </c>
    </row>
    <row r="20" spans="1:31" x14ac:dyDescent="0.25">
      <c r="A20" t="s">
        <v>48</v>
      </c>
      <c r="B20" s="3">
        <v>44243</v>
      </c>
      <c r="C20" s="7">
        <v>1</v>
      </c>
      <c r="D20">
        <v>316</v>
      </c>
      <c r="E20">
        <v>103</v>
      </c>
      <c r="F20">
        <v>36</v>
      </c>
      <c r="G20" s="4">
        <v>5.41</v>
      </c>
      <c r="H20">
        <v>6.1</v>
      </c>
      <c r="I20" s="4">
        <v>1.65</v>
      </c>
      <c r="J20">
        <v>4.87</v>
      </c>
      <c r="K20">
        <v>29</v>
      </c>
      <c r="L20">
        <v>11</v>
      </c>
      <c r="M20" s="4">
        <f>(SQRT(POWER[[#This Row],[Weight]])*(SQRT(POWER[[#This Row],[Vert]])))</f>
        <v>106.65833300778706</v>
      </c>
      <c r="N20" s="4" t="e">
        <f>((POWER[[#This Row],[Broad]]-#REF!)/#REF!)</f>
        <v>#REF!</v>
      </c>
      <c r="O20" s="5" t="e">
        <f>((POWER[Vert]-#REF!)/#REF!)</f>
        <v>#REF!</v>
      </c>
      <c r="P20" s="4" t="e">
        <f>((POWER[Pro Agility]-#REF!)/#REF!)*-1</f>
        <v>#REF!</v>
      </c>
      <c r="Q20" s="4" t="e">
        <f>((POWER[L - Drill]-#REF!)/#REF!)*-1</f>
        <v>#REF!</v>
      </c>
      <c r="R20" s="4" t="e">
        <f>((POWER[10 - yd]-#REF!)/#REF!)*-1</f>
        <v>#REF!</v>
      </c>
      <c r="S20" s="4" t="e">
        <f>((POWER[40 - yd]-#REF!)/#REF!)*-1</f>
        <v>#REF!</v>
      </c>
      <c r="T20" s="4" t="e">
        <f>((POWER[225 Bench]-#REF!)/#REF!)</f>
        <v>#REF!</v>
      </c>
      <c r="U20" s="4" t="e">
        <f>((POWER[Pull Ups]-#REF!)/#REF!)</f>
        <v>#REF!</v>
      </c>
      <c r="V20" s="4" t="e">
        <f>((POWER[Power Index]-#REF!)/#REF!)</f>
        <v>#REF!</v>
      </c>
      <c r="W20" s="4" t="e">
        <f>(POWER[[#This Row],[Z - Score Broad]]*10)+50</f>
        <v>#REF!</v>
      </c>
      <c r="X20" s="4" t="e">
        <f>(POWER[[#This Row],[Z - Score Vert]]*10)+50</f>
        <v>#REF!</v>
      </c>
      <c r="Y20" s="4" t="e">
        <f>(POWER[[#This Row],[Z - Score Pro Agility]]*10)+50</f>
        <v>#REF!</v>
      </c>
      <c r="Z20" s="4" t="e">
        <f>(POWER[[#This Row],[Z - Score L - Drill]]*10)+50</f>
        <v>#REF!</v>
      </c>
      <c r="AA20" s="4" t="e">
        <f>(POWER[[#This Row],[Z - Score 10 - yd]]*10)+50</f>
        <v>#REF!</v>
      </c>
      <c r="AB20" s="4" t="e">
        <f>(POWER[[#This Row],[Z - Score 40 yd]]*10)+50</f>
        <v>#REF!</v>
      </c>
      <c r="AC20" s="4" t="e">
        <f>(POWER[[#This Row],[Z - Score Bench]]*10)+50</f>
        <v>#REF!</v>
      </c>
      <c r="AD20" s="4" t="e">
        <f>(POWER[[#This Row],[Z - Score Pull Ups]]*10)+50</f>
        <v>#REF!</v>
      </c>
      <c r="AE20" s="4" t="e">
        <f>(POWER[[#This Row],[Z - Score Power Index]]*10)+50</f>
        <v>#REF!</v>
      </c>
    </row>
    <row r="21" spans="1:31" x14ac:dyDescent="0.25">
      <c r="A21" t="s">
        <v>49</v>
      </c>
      <c r="B21" s="3">
        <v>44243</v>
      </c>
      <c r="C21" s="7">
        <v>1</v>
      </c>
      <c r="D21">
        <v>233</v>
      </c>
      <c r="E21">
        <v>140</v>
      </c>
      <c r="F21">
        <v>29</v>
      </c>
      <c r="G21" s="4">
        <v>5.63</v>
      </c>
      <c r="H21">
        <v>6.23</v>
      </c>
      <c r="I21" s="4">
        <v>2.1215151515151498</v>
      </c>
      <c r="J21">
        <v>5.0999999999999996</v>
      </c>
      <c r="K21">
        <v>6</v>
      </c>
      <c r="L21">
        <v>7</v>
      </c>
      <c r="M21" s="4">
        <f>(SQRT(POWER[[#This Row],[Weight]])*(SQRT(POWER[[#This Row],[Vert]])))</f>
        <v>82.200973230248309</v>
      </c>
      <c r="N21" s="4" t="e">
        <f>((POWER[[#This Row],[Broad]]-#REF!)/#REF!)</f>
        <v>#REF!</v>
      </c>
      <c r="O21" s="5" t="e">
        <f>((POWER[Vert]-#REF!)/#REF!)</f>
        <v>#REF!</v>
      </c>
      <c r="P21" s="4" t="e">
        <f>((POWER[Pro Agility]-#REF!)/#REF!)*-1</f>
        <v>#REF!</v>
      </c>
      <c r="Q21" s="4" t="e">
        <f>((POWER[L - Drill]-#REF!)/#REF!)*-1</f>
        <v>#REF!</v>
      </c>
      <c r="R21" s="4" t="e">
        <f>((POWER[10 - yd]-#REF!)/#REF!)*-1</f>
        <v>#REF!</v>
      </c>
      <c r="S21" s="4" t="e">
        <f>((POWER[40 - yd]-#REF!)/#REF!)*-1</f>
        <v>#REF!</v>
      </c>
      <c r="T21" s="4" t="e">
        <f>((POWER[225 Bench]-#REF!)/#REF!)</f>
        <v>#REF!</v>
      </c>
      <c r="U21" s="4" t="e">
        <f>((POWER[Pull Ups]-#REF!)/#REF!)</f>
        <v>#REF!</v>
      </c>
      <c r="V21" s="4" t="e">
        <f>((POWER[Power Index]-#REF!)/#REF!)</f>
        <v>#REF!</v>
      </c>
      <c r="W21" s="4" t="e">
        <f>(POWER[[#This Row],[Z - Score Broad]]*10)+50</f>
        <v>#REF!</v>
      </c>
      <c r="X21" s="4" t="e">
        <f>(POWER[[#This Row],[Z - Score Vert]]*10)+50</f>
        <v>#REF!</v>
      </c>
      <c r="Y21" s="4" t="e">
        <f>(POWER[[#This Row],[Z - Score Pro Agility]]*10)+50</f>
        <v>#REF!</v>
      </c>
      <c r="Z21" s="4" t="e">
        <f>(POWER[[#This Row],[Z - Score L - Drill]]*10)+50</f>
        <v>#REF!</v>
      </c>
      <c r="AA21" s="4" t="e">
        <f>(POWER[[#This Row],[Z - Score 10 - yd]]*10)+50</f>
        <v>#REF!</v>
      </c>
      <c r="AB21" s="4" t="e">
        <f>(POWER[[#This Row],[Z - Score 40 yd]]*10)+50</f>
        <v>#REF!</v>
      </c>
      <c r="AC21" s="4" t="e">
        <f>(POWER[[#This Row],[Z - Score Bench]]*10)+50</f>
        <v>#REF!</v>
      </c>
      <c r="AD21" s="4" t="e">
        <f>(POWER[[#This Row],[Z - Score Pull Ups]]*10)+50</f>
        <v>#REF!</v>
      </c>
      <c r="AE21" s="4" t="e">
        <f>(POWER[[#This Row],[Z - Score Power Index]]*10)+50</f>
        <v>#REF!</v>
      </c>
    </row>
    <row r="22" spans="1:31" x14ac:dyDescent="0.25">
      <c r="A22" t="s">
        <v>50</v>
      </c>
      <c r="B22" s="3">
        <v>44243</v>
      </c>
      <c r="C22" s="7">
        <v>1</v>
      </c>
      <c r="D22">
        <v>265</v>
      </c>
      <c r="E22">
        <v>130</v>
      </c>
      <c r="F22">
        <v>20</v>
      </c>
      <c r="G22" s="4">
        <v>2.2999999999999998</v>
      </c>
      <c r="H22" s="4">
        <v>5.4711538461538503</v>
      </c>
      <c r="I22" s="4">
        <v>2.1520046620046598</v>
      </c>
      <c r="J22">
        <v>5.85</v>
      </c>
      <c r="K22">
        <v>23</v>
      </c>
      <c r="L22">
        <v>11</v>
      </c>
      <c r="M22" s="4">
        <f>(SQRT(POWER[[#This Row],[Weight]])*(SQRT(POWER[[#This Row],[Vert]])))</f>
        <v>72.801098892805186</v>
      </c>
      <c r="N22" s="4" t="e">
        <f>((POWER[[#This Row],[Broad]]-#REF!)/#REF!)</f>
        <v>#REF!</v>
      </c>
      <c r="O22" s="5" t="e">
        <f>((POWER[Vert]-#REF!)/#REF!)</f>
        <v>#REF!</v>
      </c>
      <c r="P22" s="4" t="e">
        <f>((POWER[Pro Agility]-#REF!)/#REF!)*-1</f>
        <v>#REF!</v>
      </c>
      <c r="Q22" s="4" t="e">
        <f>((POWER[L - Drill]-#REF!)/#REF!)*-1</f>
        <v>#REF!</v>
      </c>
      <c r="R22" s="4" t="e">
        <f>((POWER[10 - yd]-#REF!)/#REF!)*-1</f>
        <v>#REF!</v>
      </c>
      <c r="S22" s="4" t="e">
        <f>((POWER[40 - yd]-#REF!)/#REF!)*-1</f>
        <v>#REF!</v>
      </c>
      <c r="T22" s="4" t="e">
        <f>((POWER[225 Bench]-#REF!)/#REF!)</f>
        <v>#REF!</v>
      </c>
      <c r="U22" s="4" t="e">
        <f>((POWER[Pull Ups]-#REF!)/#REF!)</f>
        <v>#REF!</v>
      </c>
      <c r="V22" s="4" t="e">
        <f>((POWER[Power Index]-#REF!)/#REF!)</f>
        <v>#REF!</v>
      </c>
      <c r="W22" s="4" t="e">
        <f>(POWER[[#This Row],[Z - Score Broad]]*10)+50</f>
        <v>#REF!</v>
      </c>
      <c r="X22" s="4" t="e">
        <f>(POWER[[#This Row],[Z - Score Vert]]*10)+50</f>
        <v>#REF!</v>
      </c>
      <c r="Y22" s="4" t="e">
        <f>(POWER[[#This Row],[Z - Score Pro Agility]]*10)+50</f>
        <v>#REF!</v>
      </c>
      <c r="Z22" s="4" t="e">
        <f>(POWER[[#This Row],[Z - Score L - Drill]]*10)+50</f>
        <v>#REF!</v>
      </c>
      <c r="AA22" s="4" t="e">
        <f>(POWER[[#This Row],[Z - Score 10 - yd]]*10)+50</f>
        <v>#REF!</v>
      </c>
      <c r="AB22" s="4" t="e">
        <f>(POWER[[#This Row],[Z - Score 40 yd]]*10)+50</f>
        <v>#REF!</v>
      </c>
      <c r="AC22" s="4" t="e">
        <f>(POWER[[#This Row],[Z - Score Bench]]*10)+50</f>
        <v>#REF!</v>
      </c>
      <c r="AD22" s="4" t="e">
        <f>(POWER[[#This Row],[Z - Score Pull Ups]]*10)+50</f>
        <v>#REF!</v>
      </c>
      <c r="AE22" s="4" t="e">
        <f>(POWER[[#This Row],[Z - Score Power Index]]*10)+50</f>
        <v>#REF!</v>
      </c>
    </row>
    <row r="23" spans="1:31" x14ac:dyDescent="0.25">
      <c r="A23" t="s">
        <v>51</v>
      </c>
      <c r="B23" s="3">
        <v>44243</v>
      </c>
      <c r="C23" s="7">
        <v>1</v>
      </c>
      <c r="D23">
        <v>287</v>
      </c>
      <c r="E23">
        <v>104</v>
      </c>
      <c r="F23">
        <v>24</v>
      </c>
      <c r="G23" s="4">
        <v>3.65</v>
      </c>
      <c r="H23" s="4">
        <v>5.5031868131868098</v>
      </c>
      <c r="I23" s="4">
        <v>2.1824941724941702</v>
      </c>
      <c r="J23">
        <v>4.99</v>
      </c>
      <c r="K23">
        <v>2</v>
      </c>
      <c r="L23">
        <v>15</v>
      </c>
      <c r="M23" s="4">
        <f>(SQRT(POWER[[#This Row],[Weight]])*(SQRT(POWER[[#This Row],[Vert]])))</f>
        <v>82.993975684985699</v>
      </c>
      <c r="N23" s="4" t="e">
        <f>((POWER[[#This Row],[Broad]]-#REF!)/#REF!)</f>
        <v>#REF!</v>
      </c>
      <c r="O23" s="5" t="e">
        <f>((POWER[Vert]-#REF!)/#REF!)</f>
        <v>#REF!</v>
      </c>
      <c r="P23" s="4" t="e">
        <f>((POWER[Pro Agility]-#REF!)/#REF!)*-1</f>
        <v>#REF!</v>
      </c>
      <c r="Q23" s="4" t="e">
        <f>((POWER[L - Drill]-#REF!)/#REF!)*-1</f>
        <v>#REF!</v>
      </c>
      <c r="R23" s="4" t="e">
        <f>((POWER[10 - yd]-#REF!)/#REF!)*-1</f>
        <v>#REF!</v>
      </c>
      <c r="S23" s="4" t="e">
        <f>((POWER[40 - yd]-#REF!)/#REF!)*-1</f>
        <v>#REF!</v>
      </c>
      <c r="T23" s="4" t="e">
        <f>((POWER[225 Bench]-#REF!)/#REF!)</f>
        <v>#REF!</v>
      </c>
      <c r="U23" s="4" t="e">
        <f>((POWER[Pull Ups]-#REF!)/#REF!)</f>
        <v>#REF!</v>
      </c>
      <c r="V23" s="4" t="e">
        <f>((POWER[Power Index]-#REF!)/#REF!)</f>
        <v>#REF!</v>
      </c>
      <c r="W23" s="4" t="e">
        <f>(POWER[[#This Row],[Z - Score Broad]]*10)+50</f>
        <v>#REF!</v>
      </c>
      <c r="X23" s="4" t="e">
        <f>(POWER[[#This Row],[Z - Score Vert]]*10)+50</f>
        <v>#REF!</v>
      </c>
      <c r="Y23" s="4" t="e">
        <f>(POWER[[#This Row],[Z - Score Pro Agility]]*10)+50</f>
        <v>#REF!</v>
      </c>
      <c r="Z23" s="4" t="e">
        <f>(POWER[[#This Row],[Z - Score L - Drill]]*10)+50</f>
        <v>#REF!</v>
      </c>
      <c r="AA23" s="4" t="e">
        <f>(POWER[[#This Row],[Z - Score 10 - yd]]*10)+50</f>
        <v>#REF!</v>
      </c>
      <c r="AB23" s="4" t="e">
        <f>(POWER[[#This Row],[Z - Score 40 yd]]*10)+50</f>
        <v>#REF!</v>
      </c>
      <c r="AC23" s="4" t="e">
        <f>(POWER[[#This Row],[Z - Score Bench]]*10)+50</f>
        <v>#REF!</v>
      </c>
      <c r="AD23" s="4" t="e">
        <f>(POWER[[#This Row],[Z - Score Pull Ups]]*10)+50</f>
        <v>#REF!</v>
      </c>
      <c r="AE23" s="4" t="e">
        <f>(POWER[[#This Row],[Z - Score Power Index]]*10)+50</f>
        <v>#REF!</v>
      </c>
    </row>
    <row r="24" spans="1:31" x14ac:dyDescent="0.25">
      <c r="A24" t="s">
        <v>52</v>
      </c>
      <c r="B24" s="3">
        <v>44243</v>
      </c>
      <c r="C24" s="7">
        <v>1</v>
      </c>
      <c r="D24">
        <v>305</v>
      </c>
      <c r="E24">
        <v>116</v>
      </c>
      <c r="F24">
        <v>25</v>
      </c>
      <c r="G24" s="4">
        <v>3.85</v>
      </c>
      <c r="H24" s="4">
        <v>5.53521978021978</v>
      </c>
      <c r="I24" s="4">
        <v>2.2129836829836802</v>
      </c>
      <c r="J24">
        <v>4.78</v>
      </c>
      <c r="K24">
        <v>28</v>
      </c>
      <c r="L24">
        <v>15</v>
      </c>
      <c r="M24" s="4">
        <f>(SQRT(POWER[[#This Row],[Weight]])*(SQRT(POWER[[#This Row],[Vert]])))</f>
        <v>87.321245982864895</v>
      </c>
      <c r="N24" s="4" t="e">
        <f>((POWER[[#This Row],[Broad]]-#REF!)/#REF!)</f>
        <v>#REF!</v>
      </c>
      <c r="O24" s="5" t="e">
        <f>((POWER[Vert]-#REF!)/#REF!)</f>
        <v>#REF!</v>
      </c>
      <c r="P24" s="4" t="e">
        <f>((POWER[Pro Agility]-#REF!)/#REF!)*-1</f>
        <v>#REF!</v>
      </c>
      <c r="Q24" s="4" t="e">
        <f>((POWER[L - Drill]-#REF!)/#REF!)*-1</f>
        <v>#REF!</v>
      </c>
      <c r="R24" s="4" t="e">
        <f>((POWER[10 - yd]-#REF!)/#REF!)*-1</f>
        <v>#REF!</v>
      </c>
      <c r="S24" s="4" t="e">
        <f>((POWER[40 - yd]-#REF!)/#REF!)*-1</f>
        <v>#REF!</v>
      </c>
      <c r="T24" s="4" t="e">
        <f>((POWER[225 Bench]-#REF!)/#REF!)</f>
        <v>#REF!</v>
      </c>
      <c r="U24" s="4" t="e">
        <f>((POWER[Pull Ups]-#REF!)/#REF!)</f>
        <v>#REF!</v>
      </c>
      <c r="V24" s="4" t="e">
        <f>((POWER[Power Index]-#REF!)/#REF!)</f>
        <v>#REF!</v>
      </c>
      <c r="W24" s="4" t="e">
        <f>(POWER[[#This Row],[Z - Score Broad]]*10)+50</f>
        <v>#REF!</v>
      </c>
      <c r="X24" s="4" t="e">
        <f>(POWER[[#This Row],[Z - Score Vert]]*10)+50</f>
        <v>#REF!</v>
      </c>
      <c r="Y24" s="4" t="e">
        <f>(POWER[[#This Row],[Z - Score Pro Agility]]*10)+50</f>
        <v>#REF!</v>
      </c>
      <c r="Z24" s="4" t="e">
        <f>(POWER[[#This Row],[Z - Score L - Drill]]*10)+50</f>
        <v>#REF!</v>
      </c>
      <c r="AA24" s="4" t="e">
        <f>(POWER[[#This Row],[Z - Score 10 - yd]]*10)+50</f>
        <v>#REF!</v>
      </c>
      <c r="AB24" s="4" t="e">
        <f>(POWER[[#This Row],[Z - Score 40 yd]]*10)+50</f>
        <v>#REF!</v>
      </c>
      <c r="AC24" s="4" t="e">
        <f>(POWER[[#This Row],[Z - Score Bench]]*10)+50</f>
        <v>#REF!</v>
      </c>
      <c r="AD24" s="4" t="e">
        <f>(POWER[[#This Row],[Z - Score Pull Ups]]*10)+50</f>
        <v>#REF!</v>
      </c>
      <c r="AE24" s="4" t="e">
        <f>(POWER[[#This Row],[Z - Score Power Index]]*10)+50</f>
        <v>#REF!</v>
      </c>
    </row>
    <row r="25" spans="1:31" x14ac:dyDescent="0.25">
      <c r="A25" t="s">
        <v>53</v>
      </c>
      <c r="B25" s="3">
        <v>44243</v>
      </c>
      <c r="C25" s="7">
        <v>1</v>
      </c>
      <c r="D25">
        <v>256</v>
      </c>
      <c r="E25">
        <v>95</v>
      </c>
      <c r="F25">
        <v>28</v>
      </c>
      <c r="G25" s="4">
        <v>4.5</v>
      </c>
      <c r="H25" s="4">
        <v>5.5672527472527502</v>
      </c>
      <c r="I25" s="4">
        <v>2.2434731934731902</v>
      </c>
      <c r="J25">
        <v>4.63</v>
      </c>
      <c r="K25">
        <v>5</v>
      </c>
      <c r="L25">
        <v>3</v>
      </c>
      <c r="M25" s="4">
        <f>(SQRT(POWER[[#This Row],[Weight]])*(SQRT(POWER[[#This Row],[Vert]])))</f>
        <v>84.664041954066903</v>
      </c>
      <c r="N25" s="4" t="e">
        <f>((POWER[[#This Row],[Broad]]-#REF!)/#REF!)</f>
        <v>#REF!</v>
      </c>
      <c r="O25" s="5" t="e">
        <f>((POWER[Vert]-#REF!)/#REF!)</f>
        <v>#REF!</v>
      </c>
      <c r="P25" s="4" t="e">
        <f>((POWER[Pro Agility]-#REF!)/#REF!)*-1</f>
        <v>#REF!</v>
      </c>
      <c r="Q25" s="4" t="e">
        <f>((POWER[L - Drill]-#REF!)/#REF!)*-1</f>
        <v>#REF!</v>
      </c>
      <c r="R25" s="4" t="e">
        <f>((POWER[10 - yd]-#REF!)/#REF!)*-1</f>
        <v>#REF!</v>
      </c>
      <c r="S25" s="4" t="e">
        <f>((POWER[40 - yd]-#REF!)/#REF!)*-1</f>
        <v>#REF!</v>
      </c>
      <c r="T25" s="4" t="e">
        <f>((POWER[225 Bench]-#REF!)/#REF!)</f>
        <v>#REF!</v>
      </c>
      <c r="U25" s="4" t="e">
        <f>((POWER[Pull Ups]-#REF!)/#REF!)</f>
        <v>#REF!</v>
      </c>
      <c r="V25" s="4" t="e">
        <f>((POWER[Power Index]-#REF!)/#REF!)</f>
        <v>#REF!</v>
      </c>
      <c r="W25" s="4" t="e">
        <f>(POWER[[#This Row],[Z - Score Broad]]*10)+50</f>
        <v>#REF!</v>
      </c>
      <c r="X25" s="4" t="e">
        <f>(POWER[[#This Row],[Z - Score Vert]]*10)+50</f>
        <v>#REF!</v>
      </c>
      <c r="Y25" s="4" t="e">
        <f>(POWER[[#This Row],[Z - Score Pro Agility]]*10)+50</f>
        <v>#REF!</v>
      </c>
      <c r="Z25" s="4" t="e">
        <f>(POWER[[#This Row],[Z - Score L - Drill]]*10)+50</f>
        <v>#REF!</v>
      </c>
      <c r="AA25" s="4" t="e">
        <f>(POWER[[#This Row],[Z - Score 10 - yd]]*10)+50</f>
        <v>#REF!</v>
      </c>
      <c r="AB25" s="4" t="e">
        <f>(POWER[[#This Row],[Z - Score 40 yd]]*10)+50</f>
        <v>#REF!</v>
      </c>
      <c r="AC25" s="4" t="e">
        <f>(POWER[[#This Row],[Z - Score Bench]]*10)+50</f>
        <v>#REF!</v>
      </c>
      <c r="AD25" s="4" t="e">
        <f>(POWER[[#This Row],[Z - Score Pull Ups]]*10)+50</f>
        <v>#REF!</v>
      </c>
      <c r="AE25" s="4" t="e">
        <f>(POWER[[#This Row],[Z - Score Power Index]]*10)+50</f>
        <v>#REF!</v>
      </c>
    </row>
    <row r="26" spans="1:31" x14ac:dyDescent="0.25">
      <c r="A26" t="s">
        <v>54</v>
      </c>
      <c r="B26" s="3">
        <v>44243</v>
      </c>
      <c r="C26" s="7">
        <v>1</v>
      </c>
      <c r="D26">
        <v>310</v>
      </c>
      <c r="E26">
        <v>118</v>
      </c>
      <c r="F26">
        <v>40</v>
      </c>
      <c r="G26" s="4">
        <v>4.8899999999999997</v>
      </c>
      <c r="H26" s="4">
        <v>5.5992857142857098</v>
      </c>
      <c r="I26" s="4">
        <v>2.2739627039627002</v>
      </c>
      <c r="J26">
        <v>4.6399999999999997</v>
      </c>
      <c r="K26">
        <v>10</v>
      </c>
      <c r="L26">
        <v>7</v>
      </c>
      <c r="M26" s="4">
        <f>(SQRT(POWER[[#This Row],[Weight]])*(SQRT(POWER[[#This Row],[Vert]])))</f>
        <v>111.35528725660045</v>
      </c>
      <c r="N26" s="4" t="e">
        <f>((POWER[[#This Row],[Broad]]-#REF!)/#REF!)</f>
        <v>#REF!</v>
      </c>
      <c r="O26" s="5" t="e">
        <f>((POWER[Vert]-#REF!)/#REF!)</f>
        <v>#REF!</v>
      </c>
      <c r="P26" s="4" t="e">
        <f>((POWER[Pro Agility]-#REF!)/#REF!)*-1</f>
        <v>#REF!</v>
      </c>
      <c r="Q26" s="4" t="e">
        <f>((POWER[L - Drill]-#REF!)/#REF!)*-1</f>
        <v>#REF!</v>
      </c>
      <c r="R26" s="4" t="e">
        <f>((POWER[10 - yd]-#REF!)/#REF!)*-1</f>
        <v>#REF!</v>
      </c>
      <c r="S26" s="4" t="e">
        <f>((POWER[40 - yd]-#REF!)/#REF!)*-1</f>
        <v>#REF!</v>
      </c>
      <c r="T26" s="4" t="e">
        <f>((POWER[225 Bench]-#REF!)/#REF!)</f>
        <v>#REF!</v>
      </c>
      <c r="U26" s="4" t="e">
        <f>((POWER[Pull Ups]-#REF!)/#REF!)</f>
        <v>#REF!</v>
      </c>
      <c r="V26" s="4" t="e">
        <f>((POWER[Power Index]-#REF!)/#REF!)</f>
        <v>#REF!</v>
      </c>
      <c r="W26" s="4" t="e">
        <f>(POWER[[#This Row],[Z - Score Broad]]*10)+50</f>
        <v>#REF!</v>
      </c>
      <c r="X26" s="4" t="e">
        <f>(POWER[[#This Row],[Z - Score Vert]]*10)+50</f>
        <v>#REF!</v>
      </c>
      <c r="Y26" s="4" t="e">
        <f>(POWER[[#This Row],[Z - Score Pro Agility]]*10)+50</f>
        <v>#REF!</v>
      </c>
      <c r="Z26" s="4" t="e">
        <f>(POWER[[#This Row],[Z - Score L - Drill]]*10)+50</f>
        <v>#REF!</v>
      </c>
      <c r="AA26" s="4" t="e">
        <f>(POWER[[#This Row],[Z - Score 10 - yd]]*10)+50</f>
        <v>#REF!</v>
      </c>
      <c r="AB26" s="4" t="e">
        <f>(POWER[[#This Row],[Z - Score 40 yd]]*10)+50</f>
        <v>#REF!</v>
      </c>
      <c r="AC26" s="4" t="e">
        <f>(POWER[[#This Row],[Z - Score Bench]]*10)+50</f>
        <v>#REF!</v>
      </c>
      <c r="AD26" s="4" t="e">
        <f>(POWER[[#This Row],[Z - Score Pull Ups]]*10)+50</f>
        <v>#REF!</v>
      </c>
      <c r="AE26" s="4" t="e">
        <f>(POWER[[#This Row],[Z - Score Power Index]]*10)+50</f>
        <v>#REF!</v>
      </c>
    </row>
    <row r="27" spans="1:31" x14ac:dyDescent="0.25">
      <c r="A27" t="s">
        <v>55</v>
      </c>
      <c r="B27" s="3">
        <v>44243</v>
      </c>
      <c r="C27" s="7">
        <v>1</v>
      </c>
      <c r="D27">
        <v>277</v>
      </c>
      <c r="E27">
        <v>120</v>
      </c>
      <c r="F27">
        <v>40</v>
      </c>
      <c r="G27" s="4">
        <v>3.99</v>
      </c>
      <c r="H27" s="4">
        <v>5.63131868131868</v>
      </c>
      <c r="I27" s="4">
        <v>2.3044522144522102</v>
      </c>
      <c r="J27">
        <v>4.72</v>
      </c>
      <c r="K27">
        <v>32</v>
      </c>
      <c r="L27">
        <v>10</v>
      </c>
      <c r="M27" s="4">
        <f>(SQRT(POWER[[#This Row],[Weight]])*(SQRT(POWER[[#This Row],[Vert]])))</f>
        <v>105.26157893552615</v>
      </c>
      <c r="N27" s="4" t="e">
        <f>((POWER[[#This Row],[Broad]]-#REF!)/#REF!)</f>
        <v>#REF!</v>
      </c>
      <c r="O27" s="5" t="e">
        <f>((POWER[Vert]-#REF!)/#REF!)</f>
        <v>#REF!</v>
      </c>
      <c r="P27" s="4" t="e">
        <f>((POWER[Pro Agility]-#REF!)/#REF!)*-1</f>
        <v>#REF!</v>
      </c>
      <c r="Q27" s="4" t="e">
        <f>((POWER[L - Drill]-#REF!)/#REF!)*-1</f>
        <v>#REF!</v>
      </c>
      <c r="R27" s="4" t="e">
        <f>((POWER[10 - yd]-#REF!)/#REF!)*-1</f>
        <v>#REF!</v>
      </c>
      <c r="S27" s="4" t="e">
        <f>((POWER[40 - yd]-#REF!)/#REF!)*-1</f>
        <v>#REF!</v>
      </c>
      <c r="T27" s="4" t="e">
        <f>((POWER[225 Bench]-#REF!)/#REF!)</f>
        <v>#REF!</v>
      </c>
      <c r="U27" s="4" t="e">
        <f>((POWER[Pull Ups]-#REF!)/#REF!)</f>
        <v>#REF!</v>
      </c>
      <c r="V27" s="4" t="e">
        <f>((POWER[Power Index]-#REF!)/#REF!)</f>
        <v>#REF!</v>
      </c>
      <c r="W27" s="4" t="e">
        <f>(POWER[[#This Row],[Z - Score Broad]]*10)+50</f>
        <v>#REF!</v>
      </c>
      <c r="X27" s="4" t="e">
        <f>(POWER[[#This Row],[Z - Score Vert]]*10)+50</f>
        <v>#REF!</v>
      </c>
      <c r="Y27" s="4" t="e">
        <f>(POWER[[#This Row],[Z - Score Pro Agility]]*10)+50</f>
        <v>#REF!</v>
      </c>
      <c r="Z27" s="4" t="e">
        <f>(POWER[[#This Row],[Z - Score L - Drill]]*10)+50</f>
        <v>#REF!</v>
      </c>
      <c r="AA27" s="4" t="e">
        <f>(POWER[[#This Row],[Z - Score 10 - yd]]*10)+50</f>
        <v>#REF!</v>
      </c>
      <c r="AB27" s="4" t="e">
        <f>(POWER[[#This Row],[Z - Score 40 yd]]*10)+50</f>
        <v>#REF!</v>
      </c>
      <c r="AC27" s="4" t="e">
        <f>(POWER[[#This Row],[Z - Score Bench]]*10)+50</f>
        <v>#REF!</v>
      </c>
      <c r="AD27" s="4" t="e">
        <f>(POWER[[#This Row],[Z - Score Pull Ups]]*10)+50</f>
        <v>#REF!</v>
      </c>
      <c r="AE27" s="4" t="e">
        <f>(POWER[[#This Row],[Z - Score Power Index]]*10)+50</f>
        <v>#REF!</v>
      </c>
    </row>
    <row r="28" spans="1:31" x14ac:dyDescent="0.25">
      <c r="A28" t="s">
        <v>30</v>
      </c>
      <c r="B28" s="3">
        <v>44244</v>
      </c>
      <c r="C28" s="7">
        <v>2</v>
      </c>
      <c r="D28" s="6">
        <v>282</v>
      </c>
      <c r="E28">
        <v>120</v>
      </c>
      <c r="F28">
        <v>40</v>
      </c>
      <c r="G28" s="4">
        <v>3.99</v>
      </c>
      <c r="H28" s="4">
        <v>5.63131868131868</v>
      </c>
      <c r="I28" s="4">
        <v>2.3044522144522102</v>
      </c>
      <c r="J28">
        <v>4.72</v>
      </c>
      <c r="K28">
        <v>32</v>
      </c>
      <c r="L28">
        <v>10</v>
      </c>
      <c r="M28" s="4">
        <f>(SQRT(POWER[[#This Row],[Weight]])*(SQRT(POWER[[#This Row],[Vert]])))</f>
        <v>106.20734437881403</v>
      </c>
      <c r="N28" s="4" t="e">
        <f>((POWER[[#This Row],[Broad]]-#REF!)/#REF!)</f>
        <v>#REF!</v>
      </c>
      <c r="O28" s="5" t="e">
        <f>((POWER[[#This Row],[Vert]]-#REF!)/#REF!)</f>
        <v>#REF!</v>
      </c>
      <c r="P28" s="4" t="e">
        <f>((POWER[[#This Row],[Pro Agility]]-#REF!)/#REF!)*-1</f>
        <v>#REF!</v>
      </c>
      <c r="Q28" s="4" t="e">
        <f>((POWER[[#This Row],[L - Drill]]-#REF!)/#REF!)*-1</f>
        <v>#REF!</v>
      </c>
      <c r="R28" s="4" t="e">
        <f>((POWER[[#This Row],[10 - yd]]-#REF!)/#REF!)*-1</f>
        <v>#REF!</v>
      </c>
      <c r="S28" s="4" t="e">
        <f>((POWER[[#This Row],[40 - yd]]-#REF!)/#REF!)*-1</f>
        <v>#REF!</v>
      </c>
      <c r="T28" s="4" t="e">
        <f>((POWER[[#This Row],[225 Bench]]-#REF!)/#REF!)</f>
        <v>#REF!</v>
      </c>
      <c r="U28" s="4" t="e">
        <f>((POWER[[#This Row],[Pull Ups]]-#REF!)/#REF!)</f>
        <v>#REF!</v>
      </c>
      <c r="V28" s="4" t="e">
        <f>((POWER[[#This Row],[Power Index]]-#REF!)/#REF!)</f>
        <v>#REF!</v>
      </c>
      <c r="W28" s="4" t="e">
        <f>(POWER[[#This Row],[Z - Score Broad]]*10)+50</f>
        <v>#REF!</v>
      </c>
      <c r="X28" s="4" t="e">
        <f>(POWER[[#This Row],[Z - Score Vert]]*10)+50</f>
        <v>#REF!</v>
      </c>
      <c r="Y28" s="4" t="e">
        <f>(POWER[[#This Row],[Z - Score Pro Agility]]*10)+50</f>
        <v>#REF!</v>
      </c>
      <c r="Z28" s="4" t="e">
        <f>(POWER[[#This Row],[Z - Score L - Drill]]*10)+50</f>
        <v>#REF!</v>
      </c>
      <c r="AA28" s="4" t="e">
        <f>(POWER[[#This Row],[Z - Score 10 - yd]]*10)+50</f>
        <v>#REF!</v>
      </c>
      <c r="AB28" s="4" t="e">
        <f>(POWER[[#This Row],[Z - Score 40 yd]]*10)+50</f>
        <v>#REF!</v>
      </c>
      <c r="AC28" s="4" t="e">
        <f>(POWER[[#This Row],[Z - Score Bench]]*10)+50</f>
        <v>#REF!</v>
      </c>
      <c r="AD28" s="4" t="e">
        <f>(POWER[[#This Row],[Z - Score Pull Ups]]*10)+50</f>
        <v>#REF!</v>
      </c>
      <c r="AE28" s="4" t="e">
        <f>(POWER[[#This Row],[Z - Score Power Index]]*10)+50</f>
        <v>#REF!</v>
      </c>
    </row>
    <row r="29" spans="1:31" x14ac:dyDescent="0.25">
      <c r="A29" t="s">
        <v>31</v>
      </c>
      <c r="B29" s="3">
        <v>44244</v>
      </c>
      <c r="C29" s="7">
        <v>2</v>
      </c>
      <c r="D29" s="6">
        <v>151</v>
      </c>
      <c r="E29">
        <v>120</v>
      </c>
      <c r="F29">
        <v>40</v>
      </c>
      <c r="G29" s="4">
        <v>3.99</v>
      </c>
      <c r="H29" s="4">
        <v>5.63131868131868</v>
      </c>
      <c r="I29" s="4">
        <v>2.3044522144522102</v>
      </c>
      <c r="J29">
        <v>4.72</v>
      </c>
      <c r="K29">
        <v>32</v>
      </c>
      <c r="L29">
        <v>10</v>
      </c>
      <c r="M29" s="4">
        <f>(SQRT(POWER[[#This Row],[Weight]])*(SQRT(POWER[[#This Row],[Vert]])))</f>
        <v>77.717436910901796</v>
      </c>
      <c r="N29" s="4" t="e">
        <f>((POWER[[#This Row],[Broad]]-#REF!)/#REF!)</f>
        <v>#REF!</v>
      </c>
      <c r="O29" s="5" t="e">
        <f>((POWER[[#This Row],[Vert]]-#REF!)/#REF!)</f>
        <v>#REF!</v>
      </c>
      <c r="P29" s="4" t="e">
        <f>((POWER[[#This Row],[Pro Agility]]-#REF!)/#REF!)*-1</f>
        <v>#REF!</v>
      </c>
      <c r="Q29" s="4" t="e">
        <f>((POWER[[#This Row],[L - Drill]]-#REF!)/#REF!)*-1</f>
        <v>#REF!</v>
      </c>
      <c r="R29" s="4" t="e">
        <f>((POWER[[#This Row],[10 - yd]]-#REF!)/#REF!)*-1</f>
        <v>#REF!</v>
      </c>
      <c r="S29" s="4" t="e">
        <f>((POWER[[#This Row],[40 - yd]]-#REF!)/#REF!)*-1</f>
        <v>#REF!</v>
      </c>
      <c r="T29" s="4" t="e">
        <f>((POWER[[#This Row],[225 Bench]]-#REF!)/#REF!)</f>
        <v>#REF!</v>
      </c>
      <c r="U29" s="4" t="e">
        <f>((POWER[[#This Row],[Pull Ups]]-#REF!)/#REF!)</f>
        <v>#REF!</v>
      </c>
      <c r="V29" s="4" t="e">
        <f>((POWER[[#This Row],[Power Index]]-#REF!)/#REF!)</f>
        <v>#REF!</v>
      </c>
      <c r="W29" s="4" t="e">
        <f>(POWER[[#This Row],[Z - Score Broad]]*10)+50</f>
        <v>#REF!</v>
      </c>
      <c r="X29" s="4" t="e">
        <f>(POWER[[#This Row],[Z - Score Vert]]*10)+50</f>
        <v>#REF!</v>
      </c>
      <c r="Y29" s="4" t="e">
        <f>(POWER[[#This Row],[Z - Score Pro Agility]]*10)+50</f>
        <v>#REF!</v>
      </c>
      <c r="Z29" s="4" t="e">
        <f>(POWER[[#This Row],[Z - Score L - Drill]]*10)+50</f>
        <v>#REF!</v>
      </c>
      <c r="AA29" s="4" t="e">
        <f>(POWER[[#This Row],[Z - Score 10 - yd]]*10)+50</f>
        <v>#REF!</v>
      </c>
      <c r="AB29" s="4" t="e">
        <f>(POWER[[#This Row],[Z - Score 40 yd]]*10)+50</f>
        <v>#REF!</v>
      </c>
      <c r="AC29" s="4" t="e">
        <f>(POWER[[#This Row],[Z - Score Bench]]*10)+50</f>
        <v>#REF!</v>
      </c>
      <c r="AD29" s="4" t="e">
        <f>(POWER[[#This Row],[Z - Score Pull Ups]]*10)+50</f>
        <v>#REF!</v>
      </c>
      <c r="AE29" s="4" t="e">
        <f>(POWER[[#This Row],[Z - Score Power Index]]*10)+50</f>
        <v>#REF!</v>
      </c>
    </row>
    <row r="30" spans="1:31" x14ac:dyDescent="0.25">
      <c r="A30" t="s">
        <v>32</v>
      </c>
      <c r="B30" s="3">
        <v>44244</v>
      </c>
      <c r="C30" s="7">
        <v>2</v>
      </c>
      <c r="D30" s="6">
        <v>237</v>
      </c>
      <c r="E30">
        <v>120</v>
      </c>
      <c r="F30">
        <v>40</v>
      </c>
      <c r="G30" s="4">
        <v>3.99</v>
      </c>
      <c r="H30" s="4">
        <v>5.63131868131868</v>
      </c>
      <c r="I30" s="4">
        <v>2.3044522144522102</v>
      </c>
      <c r="J30">
        <v>4.72</v>
      </c>
      <c r="K30">
        <v>32</v>
      </c>
      <c r="L30">
        <v>10</v>
      </c>
      <c r="M30" s="4">
        <f>(SQRT(POWER[[#This Row],[Weight]])*(SQRT(POWER[[#This Row],[Vert]])))</f>
        <v>97.365291557104683</v>
      </c>
      <c r="N30" s="4" t="e">
        <f>((POWER[[#This Row],[Broad]]-#REF!)/#REF!)</f>
        <v>#REF!</v>
      </c>
      <c r="O30" s="5" t="e">
        <f>((POWER[[#This Row],[Vert]]-#REF!)/#REF!)</f>
        <v>#REF!</v>
      </c>
      <c r="P30" s="4" t="e">
        <f>((POWER[[#This Row],[Pro Agility]]-#REF!)/#REF!)*-1</f>
        <v>#REF!</v>
      </c>
      <c r="Q30" s="4" t="e">
        <f>((POWER[[#This Row],[L - Drill]]-#REF!)/#REF!)*-1</f>
        <v>#REF!</v>
      </c>
      <c r="R30" s="4" t="e">
        <f>((POWER[[#This Row],[10 - yd]]-#REF!)/#REF!)*-1</f>
        <v>#REF!</v>
      </c>
      <c r="S30" s="4" t="e">
        <f>((POWER[[#This Row],[40 - yd]]-#REF!)/#REF!)*-1</f>
        <v>#REF!</v>
      </c>
      <c r="T30" s="4" t="e">
        <f>((POWER[[#This Row],[225 Bench]]-#REF!)/#REF!)</f>
        <v>#REF!</v>
      </c>
      <c r="U30" s="4" t="e">
        <f>((POWER[[#This Row],[Pull Ups]]-#REF!)/#REF!)</f>
        <v>#REF!</v>
      </c>
      <c r="V30" s="4" t="e">
        <f>((POWER[[#This Row],[Power Index]]-#REF!)/#REF!)</f>
        <v>#REF!</v>
      </c>
      <c r="W30" s="4" t="e">
        <f>(POWER[[#This Row],[Z - Score Broad]]*10)+50</f>
        <v>#REF!</v>
      </c>
      <c r="X30" s="4" t="e">
        <f>(POWER[[#This Row],[Z - Score Vert]]*10)+50</f>
        <v>#REF!</v>
      </c>
      <c r="Y30" s="4" t="e">
        <f>(POWER[[#This Row],[Z - Score Pro Agility]]*10)+50</f>
        <v>#REF!</v>
      </c>
      <c r="Z30" s="4" t="e">
        <f>(POWER[[#This Row],[Z - Score L - Drill]]*10)+50</f>
        <v>#REF!</v>
      </c>
      <c r="AA30" s="4" t="e">
        <f>(POWER[[#This Row],[Z - Score 10 - yd]]*10)+50</f>
        <v>#REF!</v>
      </c>
      <c r="AB30" s="4" t="e">
        <f>(POWER[[#This Row],[Z - Score 40 yd]]*10)+50</f>
        <v>#REF!</v>
      </c>
      <c r="AC30" s="4" t="e">
        <f>(POWER[[#This Row],[Z - Score Bench]]*10)+50</f>
        <v>#REF!</v>
      </c>
      <c r="AD30" s="4" t="e">
        <f>(POWER[[#This Row],[Z - Score Pull Ups]]*10)+50</f>
        <v>#REF!</v>
      </c>
      <c r="AE30" s="4" t="e">
        <f>(POWER[[#This Row],[Z - Score Power Index]]*10)+50</f>
        <v>#REF!</v>
      </c>
    </row>
    <row r="31" spans="1:31" x14ac:dyDescent="0.25">
      <c r="A31" t="s">
        <v>33</v>
      </c>
      <c r="B31" s="3">
        <v>44244</v>
      </c>
      <c r="C31" s="7">
        <v>2</v>
      </c>
      <c r="D31" s="6">
        <v>168</v>
      </c>
      <c r="E31">
        <v>120</v>
      </c>
      <c r="F31">
        <v>40</v>
      </c>
      <c r="G31" s="4">
        <v>3.99</v>
      </c>
      <c r="H31" s="4">
        <v>5.63131868131868</v>
      </c>
      <c r="I31" s="4">
        <v>2.3044522144522102</v>
      </c>
      <c r="J31">
        <v>4.72</v>
      </c>
      <c r="K31">
        <v>32</v>
      </c>
      <c r="L31">
        <v>10</v>
      </c>
      <c r="M31" s="4">
        <f>(SQRT(POWER[[#This Row],[Weight]])*(SQRT(POWER[[#This Row],[Vert]])))</f>
        <v>81.975606127676798</v>
      </c>
      <c r="N31" s="4" t="e">
        <f>((POWER[[#This Row],[Broad]]-#REF!)/#REF!)</f>
        <v>#REF!</v>
      </c>
      <c r="O31" s="5" t="e">
        <f>((POWER[[#This Row],[Vert]]-#REF!)/#REF!)</f>
        <v>#REF!</v>
      </c>
      <c r="P31" s="4" t="e">
        <f>((POWER[[#This Row],[Pro Agility]]-#REF!)/#REF!)*-1</f>
        <v>#REF!</v>
      </c>
      <c r="Q31" s="4" t="e">
        <f>((POWER[[#This Row],[L - Drill]]-#REF!)/#REF!)*-1</f>
        <v>#REF!</v>
      </c>
      <c r="R31" s="4" t="e">
        <f>((POWER[[#This Row],[10 - yd]]-#REF!)/#REF!)*-1</f>
        <v>#REF!</v>
      </c>
      <c r="S31" s="4" t="e">
        <f>((POWER[[#This Row],[40 - yd]]-#REF!)/#REF!)*-1</f>
        <v>#REF!</v>
      </c>
      <c r="T31" s="4" t="e">
        <f>((POWER[[#This Row],[225 Bench]]-#REF!)/#REF!)</f>
        <v>#REF!</v>
      </c>
      <c r="U31" s="4" t="e">
        <f>((POWER[[#This Row],[Pull Ups]]-#REF!)/#REF!)</f>
        <v>#REF!</v>
      </c>
      <c r="V31" s="4" t="e">
        <f>((POWER[[#This Row],[Power Index]]-#REF!)/#REF!)</f>
        <v>#REF!</v>
      </c>
      <c r="W31" s="4" t="e">
        <f>(POWER[[#This Row],[Z - Score Broad]]*10)+50</f>
        <v>#REF!</v>
      </c>
      <c r="X31" s="4" t="e">
        <f>(POWER[[#This Row],[Z - Score Vert]]*10)+50</f>
        <v>#REF!</v>
      </c>
      <c r="Y31" s="4" t="e">
        <f>(POWER[[#This Row],[Z - Score Pro Agility]]*10)+50</f>
        <v>#REF!</v>
      </c>
      <c r="Z31" s="4" t="e">
        <f>(POWER[[#This Row],[Z - Score L - Drill]]*10)+50</f>
        <v>#REF!</v>
      </c>
      <c r="AA31" s="4" t="e">
        <f>(POWER[[#This Row],[Z - Score 10 - yd]]*10)+50</f>
        <v>#REF!</v>
      </c>
      <c r="AB31" s="4" t="e">
        <f>(POWER[[#This Row],[Z - Score 40 yd]]*10)+50</f>
        <v>#REF!</v>
      </c>
      <c r="AC31" s="4" t="e">
        <f>(POWER[[#This Row],[Z - Score Bench]]*10)+50</f>
        <v>#REF!</v>
      </c>
      <c r="AD31" s="4" t="e">
        <f>(POWER[[#This Row],[Z - Score Pull Ups]]*10)+50</f>
        <v>#REF!</v>
      </c>
      <c r="AE31" s="4" t="e">
        <f>(POWER[[#This Row],[Z - Score Power Index]]*10)+50</f>
        <v>#REF!</v>
      </c>
    </row>
    <row r="32" spans="1:31" x14ac:dyDescent="0.25">
      <c r="A32" t="s">
        <v>34</v>
      </c>
      <c r="B32" s="3">
        <v>44244</v>
      </c>
      <c r="C32" s="7">
        <v>2</v>
      </c>
      <c r="D32" s="6">
        <v>231</v>
      </c>
      <c r="E32">
        <v>120</v>
      </c>
      <c r="F32">
        <v>40</v>
      </c>
      <c r="G32" s="4">
        <v>3.99</v>
      </c>
      <c r="H32" s="4">
        <v>5.63131868131868</v>
      </c>
      <c r="I32" s="4">
        <v>2.3044522144522102</v>
      </c>
      <c r="J32">
        <v>4.72</v>
      </c>
      <c r="K32">
        <v>32</v>
      </c>
      <c r="L32">
        <v>10</v>
      </c>
      <c r="M32" s="4">
        <f>(SQRT(POWER[[#This Row],[Weight]])*(SQRT(POWER[[#This Row],[Vert]])))</f>
        <v>96.124918725583328</v>
      </c>
      <c r="N32" s="4" t="e">
        <f>((POWER[[#This Row],[Broad]]-#REF!)/#REF!)</f>
        <v>#REF!</v>
      </c>
      <c r="O32" s="5" t="e">
        <f>((POWER[[#This Row],[Vert]]-#REF!)/#REF!)</f>
        <v>#REF!</v>
      </c>
      <c r="P32" s="4" t="e">
        <f>((POWER[[#This Row],[Pro Agility]]-#REF!)/#REF!)*-1</f>
        <v>#REF!</v>
      </c>
      <c r="Q32" s="4" t="e">
        <f>((POWER[[#This Row],[L - Drill]]-#REF!)/#REF!)*-1</f>
        <v>#REF!</v>
      </c>
      <c r="R32" s="4" t="e">
        <f>((POWER[[#This Row],[10 - yd]]-#REF!)/#REF!)*-1</f>
        <v>#REF!</v>
      </c>
      <c r="S32" s="4" t="e">
        <f>((POWER[[#This Row],[40 - yd]]-#REF!)/#REF!)*-1</f>
        <v>#REF!</v>
      </c>
      <c r="T32" s="4" t="e">
        <f>((POWER[[#This Row],[225 Bench]]-#REF!)/#REF!)</f>
        <v>#REF!</v>
      </c>
      <c r="U32" s="4" t="e">
        <f>((POWER[[#This Row],[Pull Ups]]-#REF!)/#REF!)</f>
        <v>#REF!</v>
      </c>
      <c r="V32" s="4" t="e">
        <f>((POWER[[#This Row],[Power Index]]-#REF!)/#REF!)</f>
        <v>#REF!</v>
      </c>
      <c r="W32" s="4" t="e">
        <f>(POWER[[#This Row],[Z - Score Broad]]*10)+50</f>
        <v>#REF!</v>
      </c>
      <c r="X32" s="4" t="e">
        <f>(POWER[[#This Row],[Z - Score Vert]]*10)+50</f>
        <v>#REF!</v>
      </c>
      <c r="Y32" s="4" t="e">
        <f>(POWER[[#This Row],[Z - Score Pro Agility]]*10)+50</f>
        <v>#REF!</v>
      </c>
      <c r="Z32" s="4" t="e">
        <f>(POWER[[#This Row],[Z - Score L - Drill]]*10)+50</f>
        <v>#REF!</v>
      </c>
      <c r="AA32" s="4" t="e">
        <f>(POWER[[#This Row],[Z - Score 10 - yd]]*10)+50</f>
        <v>#REF!</v>
      </c>
      <c r="AB32" s="4" t="e">
        <f>(POWER[[#This Row],[Z - Score 40 yd]]*10)+50</f>
        <v>#REF!</v>
      </c>
      <c r="AC32" s="4" t="e">
        <f>(POWER[[#This Row],[Z - Score Bench]]*10)+50</f>
        <v>#REF!</v>
      </c>
      <c r="AD32" s="4" t="e">
        <f>(POWER[[#This Row],[Z - Score Pull Ups]]*10)+50</f>
        <v>#REF!</v>
      </c>
      <c r="AE32" s="4" t="e">
        <f>(POWER[[#This Row],[Z - Score Power Index]]*10)+50</f>
        <v>#REF!</v>
      </c>
    </row>
    <row r="33" spans="1:31" x14ac:dyDescent="0.25">
      <c r="A33" t="s">
        <v>35</v>
      </c>
      <c r="B33" s="3">
        <v>44244</v>
      </c>
      <c r="C33" s="7">
        <v>2</v>
      </c>
      <c r="D33" s="6">
        <v>209</v>
      </c>
      <c r="E33">
        <v>120</v>
      </c>
      <c r="F33">
        <v>40</v>
      </c>
      <c r="G33" s="4">
        <v>3.99</v>
      </c>
      <c r="H33" s="4">
        <v>5.63131868131868</v>
      </c>
      <c r="I33" s="4">
        <v>2.3044522144522102</v>
      </c>
      <c r="J33">
        <v>4.72</v>
      </c>
      <c r="K33">
        <v>32</v>
      </c>
      <c r="L33">
        <v>10</v>
      </c>
      <c r="M33" s="4">
        <f>(SQRT(POWER[[#This Row],[Weight]])*(SQRT(POWER[[#This Row],[Vert]])))</f>
        <v>91.433035605299693</v>
      </c>
      <c r="N33" s="4" t="e">
        <f>((POWER[[#This Row],[Broad]]-#REF!)/#REF!)</f>
        <v>#REF!</v>
      </c>
      <c r="O33" s="5" t="e">
        <f>((POWER[[#This Row],[Vert]]-#REF!)/#REF!)</f>
        <v>#REF!</v>
      </c>
      <c r="P33" s="4" t="e">
        <f>((POWER[[#This Row],[Pro Agility]]-#REF!)/#REF!)*-1</f>
        <v>#REF!</v>
      </c>
      <c r="Q33" s="4" t="e">
        <f>((POWER[[#This Row],[L - Drill]]-#REF!)/#REF!)*-1</f>
        <v>#REF!</v>
      </c>
      <c r="R33" s="4" t="e">
        <f>((POWER[[#This Row],[10 - yd]]-#REF!)/#REF!)*-1</f>
        <v>#REF!</v>
      </c>
      <c r="S33" s="4" t="e">
        <f>((POWER[[#This Row],[40 - yd]]-#REF!)/#REF!)*-1</f>
        <v>#REF!</v>
      </c>
      <c r="T33" s="4" t="e">
        <f>((POWER[[#This Row],[225 Bench]]-#REF!)/#REF!)</f>
        <v>#REF!</v>
      </c>
      <c r="U33" s="4" t="e">
        <f>((POWER[[#This Row],[Pull Ups]]-#REF!)/#REF!)</f>
        <v>#REF!</v>
      </c>
      <c r="V33" s="4" t="e">
        <f>((POWER[[#This Row],[Power Index]]-#REF!)/#REF!)</f>
        <v>#REF!</v>
      </c>
      <c r="W33" s="4" t="e">
        <f>(POWER[[#This Row],[Z - Score Broad]]*10)+50</f>
        <v>#REF!</v>
      </c>
      <c r="X33" s="4" t="e">
        <f>(POWER[[#This Row],[Z - Score Vert]]*10)+50</f>
        <v>#REF!</v>
      </c>
      <c r="Y33" s="4" t="e">
        <f>(POWER[[#This Row],[Z - Score Pro Agility]]*10)+50</f>
        <v>#REF!</v>
      </c>
      <c r="Z33" s="4" t="e">
        <f>(POWER[[#This Row],[Z - Score L - Drill]]*10)+50</f>
        <v>#REF!</v>
      </c>
      <c r="AA33" s="4" t="e">
        <f>(POWER[[#This Row],[Z - Score 10 - yd]]*10)+50</f>
        <v>#REF!</v>
      </c>
      <c r="AB33" s="4" t="e">
        <f>(POWER[[#This Row],[Z - Score 40 yd]]*10)+50</f>
        <v>#REF!</v>
      </c>
      <c r="AC33" s="4" t="e">
        <f>(POWER[[#This Row],[Z - Score Bench]]*10)+50</f>
        <v>#REF!</v>
      </c>
      <c r="AD33" s="4" t="e">
        <f>(POWER[[#This Row],[Z - Score Pull Ups]]*10)+50</f>
        <v>#REF!</v>
      </c>
      <c r="AE33" s="4" t="e">
        <f>(POWER[[#This Row],[Z - Score Power Index]]*10)+50</f>
        <v>#REF!</v>
      </c>
    </row>
    <row r="34" spans="1:31" x14ac:dyDescent="0.25">
      <c r="A34" t="s">
        <v>36</v>
      </c>
      <c r="B34" s="3">
        <v>44244</v>
      </c>
      <c r="C34" s="7">
        <v>2</v>
      </c>
      <c r="D34" s="6">
        <v>187</v>
      </c>
      <c r="E34">
        <v>120</v>
      </c>
      <c r="F34">
        <v>40</v>
      </c>
      <c r="G34" s="4">
        <v>3.99</v>
      </c>
      <c r="H34" s="4">
        <v>5.63131868131868</v>
      </c>
      <c r="I34" s="4">
        <v>2.3044522144522102</v>
      </c>
      <c r="J34">
        <v>4.72</v>
      </c>
      <c r="K34">
        <v>32</v>
      </c>
      <c r="L34">
        <v>10</v>
      </c>
      <c r="M34" s="4">
        <f>(SQRT(POWER[[#This Row],[Weight]])*(SQRT(POWER[[#This Row],[Vert]])))</f>
        <v>86.486993241758626</v>
      </c>
      <c r="N34" s="4" t="e">
        <f>((POWER[[#This Row],[Broad]]-#REF!)/#REF!)</f>
        <v>#REF!</v>
      </c>
      <c r="O34" s="5" t="e">
        <f>((POWER[[#This Row],[Vert]]-#REF!)/#REF!)</f>
        <v>#REF!</v>
      </c>
      <c r="P34" s="4" t="e">
        <f>((POWER[[#This Row],[Pro Agility]]-#REF!)/#REF!)*-1</f>
        <v>#REF!</v>
      </c>
      <c r="Q34" s="4" t="e">
        <f>((POWER[[#This Row],[L - Drill]]-#REF!)/#REF!)*-1</f>
        <v>#REF!</v>
      </c>
      <c r="R34" s="4" t="e">
        <f>((POWER[[#This Row],[10 - yd]]-#REF!)/#REF!)*-1</f>
        <v>#REF!</v>
      </c>
      <c r="S34" s="4" t="e">
        <f>((POWER[[#This Row],[40 - yd]]-#REF!)/#REF!)*-1</f>
        <v>#REF!</v>
      </c>
      <c r="T34" s="4" t="e">
        <f>((POWER[[#This Row],[225 Bench]]-#REF!)/#REF!)</f>
        <v>#REF!</v>
      </c>
      <c r="U34" s="4" t="e">
        <f>((POWER[[#This Row],[Pull Ups]]-#REF!)/#REF!)</f>
        <v>#REF!</v>
      </c>
      <c r="V34" s="4" t="e">
        <f>((POWER[[#This Row],[Power Index]]-#REF!)/#REF!)</f>
        <v>#REF!</v>
      </c>
      <c r="W34" s="4" t="e">
        <f>(POWER[[#This Row],[Z - Score Broad]]*10)+50</f>
        <v>#REF!</v>
      </c>
      <c r="X34" s="4" t="e">
        <f>(POWER[[#This Row],[Z - Score Vert]]*10)+50</f>
        <v>#REF!</v>
      </c>
      <c r="Y34" s="4" t="e">
        <f>(POWER[[#This Row],[Z - Score Pro Agility]]*10)+50</f>
        <v>#REF!</v>
      </c>
      <c r="Z34" s="4" t="e">
        <f>(POWER[[#This Row],[Z - Score L - Drill]]*10)+50</f>
        <v>#REF!</v>
      </c>
      <c r="AA34" s="4" t="e">
        <f>(POWER[[#This Row],[Z - Score 10 - yd]]*10)+50</f>
        <v>#REF!</v>
      </c>
      <c r="AB34" s="4" t="e">
        <f>(POWER[[#This Row],[Z - Score 40 yd]]*10)+50</f>
        <v>#REF!</v>
      </c>
      <c r="AC34" s="4" t="e">
        <f>(POWER[[#This Row],[Z - Score Bench]]*10)+50</f>
        <v>#REF!</v>
      </c>
      <c r="AD34" s="4" t="e">
        <f>(POWER[[#This Row],[Z - Score Pull Ups]]*10)+50</f>
        <v>#REF!</v>
      </c>
      <c r="AE34" s="4" t="e">
        <f>(POWER[[#This Row],[Z - Score Power Index]]*10)+50</f>
        <v>#REF!</v>
      </c>
    </row>
    <row r="35" spans="1:31" x14ac:dyDescent="0.25">
      <c r="A35" t="s">
        <v>37</v>
      </c>
      <c r="B35" s="3">
        <v>44244</v>
      </c>
      <c r="C35" s="7">
        <v>2</v>
      </c>
      <c r="D35" s="6">
        <v>217</v>
      </c>
      <c r="E35">
        <v>120</v>
      </c>
      <c r="F35">
        <v>40</v>
      </c>
      <c r="G35" s="4">
        <v>3.99</v>
      </c>
      <c r="H35" s="4">
        <v>5.63131868131868</v>
      </c>
      <c r="I35" s="4">
        <v>2.3044522144522102</v>
      </c>
      <c r="J35">
        <v>4.72</v>
      </c>
      <c r="K35">
        <v>32</v>
      </c>
      <c r="L35">
        <v>10</v>
      </c>
      <c r="M35" s="4">
        <f>(SQRT(POWER[[#This Row],[Weight]])*(SQRT(POWER[[#This Row],[Vert]])))</f>
        <v>93.166517590816923</v>
      </c>
      <c r="N35" s="4" t="e">
        <f>((POWER[[#This Row],[Broad]]-#REF!)/#REF!)</f>
        <v>#REF!</v>
      </c>
      <c r="O35" s="5" t="e">
        <f>((POWER[[#This Row],[Vert]]-#REF!)/#REF!)</f>
        <v>#REF!</v>
      </c>
      <c r="P35" s="4" t="e">
        <f>((POWER[[#This Row],[Pro Agility]]-#REF!)/#REF!)*-1</f>
        <v>#REF!</v>
      </c>
      <c r="Q35" s="4" t="e">
        <f>((POWER[[#This Row],[L - Drill]]-#REF!)/#REF!)*-1</f>
        <v>#REF!</v>
      </c>
      <c r="R35" s="4" t="e">
        <f>((POWER[[#This Row],[10 - yd]]-#REF!)/#REF!)*-1</f>
        <v>#REF!</v>
      </c>
      <c r="S35" s="4" t="e">
        <f>((POWER[[#This Row],[40 - yd]]-#REF!)/#REF!)*-1</f>
        <v>#REF!</v>
      </c>
      <c r="T35" s="4" t="e">
        <f>((POWER[[#This Row],[225 Bench]]-#REF!)/#REF!)</f>
        <v>#REF!</v>
      </c>
      <c r="U35" s="4" t="e">
        <f>((POWER[[#This Row],[Pull Ups]]-#REF!)/#REF!)</f>
        <v>#REF!</v>
      </c>
      <c r="V35" s="4" t="e">
        <f>((POWER[[#This Row],[Power Index]]-#REF!)/#REF!)</f>
        <v>#REF!</v>
      </c>
      <c r="W35" s="4" t="e">
        <f>(POWER[[#This Row],[Z - Score Broad]]*10)+50</f>
        <v>#REF!</v>
      </c>
      <c r="X35" s="4" t="e">
        <f>(POWER[[#This Row],[Z - Score Vert]]*10)+50</f>
        <v>#REF!</v>
      </c>
      <c r="Y35" s="4" t="e">
        <f>(POWER[[#This Row],[Z - Score Pro Agility]]*10)+50</f>
        <v>#REF!</v>
      </c>
      <c r="Z35" s="4" t="e">
        <f>(POWER[[#This Row],[Z - Score L - Drill]]*10)+50</f>
        <v>#REF!</v>
      </c>
      <c r="AA35" s="4" t="e">
        <f>(POWER[[#This Row],[Z - Score 10 - yd]]*10)+50</f>
        <v>#REF!</v>
      </c>
      <c r="AB35" s="4" t="e">
        <f>(POWER[[#This Row],[Z - Score 40 yd]]*10)+50</f>
        <v>#REF!</v>
      </c>
      <c r="AC35" s="4" t="e">
        <f>(POWER[[#This Row],[Z - Score Bench]]*10)+50</f>
        <v>#REF!</v>
      </c>
      <c r="AD35" s="4" t="e">
        <f>(POWER[[#This Row],[Z - Score Pull Ups]]*10)+50</f>
        <v>#REF!</v>
      </c>
      <c r="AE35" s="4" t="e">
        <f>(POWER[[#This Row],[Z - Score Power Index]]*10)+50</f>
        <v>#REF!</v>
      </c>
    </row>
    <row r="36" spans="1:31" x14ac:dyDescent="0.25">
      <c r="A36" t="s">
        <v>38</v>
      </c>
      <c r="B36" s="3">
        <v>44244</v>
      </c>
      <c r="C36" s="7">
        <v>2</v>
      </c>
      <c r="D36" s="6">
        <v>231</v>
      </c>
      <c r="E36">
        <v>120</v>
      </c>
      <c r="F36">
        <v>40</v>
      </c>
      <c r="G36" s="4">
        <v>3.99</v>
      </c>
      <c r="H36" s="4">
        <v>5.63131868131868</v>
      </c>
      <c r="I36" s="4">
        <v>2.3044522144522102</v>
      </c>
      <c r="J36">
        <v>4.72</v>
      </c>
      <c r="K36">
        <v>32</v>
      </c>
      <c r="L36">
        <v>10</v>
      </c>
      <c r="M36" s="4">
        <f>(SQRT(POWER[[#This Row],[Weight]])*(SQRT(POWER[[#This Row],[Vert]])))</f>
        <v>96.124918725583328</v>
      </c>
      <c r="N36" s="4" t="e">
        <f>((POWER[[#This Row],[Broad]]-#REF!)/#REF!)</f>
        <v>#REF!</v>
      </c>
      <c r="O36" s="5" t="e">
        <f>((POWER[[#This Row],[Vert]]-#REF!)/#REF!)</f>
        <v>#REF!</v>
      </c>
      <c r="P36" s="4" t="e">
        <f>((POWER[[#This Row],[Pro Agility]]-#REF!)/#REF!)*-1</f>
        <v>#REF!</v>
      </c>
      <c r="Q36" s="4" t="e">
        <f>((POWER[[#This Row],[L - Drill]]-#REF!)/#REF!)*-1</f>
        <v>#REF!</v>
      </c>
      <c r="R36" s="4" t="e">
        <f>((POWER[[#This Row],[10 - yd]]-#REF!)/#REF!)*-1</f>
        <v>#REF!</v>
      </c>
      <c r="S36" s="4" t="e">
        <f>((POWER[[#This Row],[40 - yd]]-#REF!)/#REF!)*-1</f>
        <v>#REF!</v>
      </c>
      <c r="T36" s="4" t="e">
        <f>((POWER[[#This Row],[225 Bench]]-#REF!)/#REF!)</f>
        <v>#REF!</v>
      </c>
      <c r="U36" s="4" t="e">
        <f>((POWER[[#This Row],[Pull Ups]]-#REF!)/#REF!)</f>
        <v>#REF!</v>
      </c>
      <c r="V36" s="4" t="e">
        <f>((POWER[[#This Row],[Power Index]]-#REF!)/#REF!)</f>
        <v>#REF!</v>
      </c>
      <c r="W36" s="4" t="e">
        <f>(POWER[[#This Row],[Z - Score Broad]]*10)+50</f>
        <v>#REF!</v>
      </c>
      <c r="X36" s="4" t="e">
        <f>(POWER[[#This Row],[Z - Score Vert]]*10)+50</f>
        <v>#REF!</v>
      </c>
      <c r="Y36" s="4" t="e">
        <f>(POWER[[#This Row],[Z - Score Pro Agility]]*10)+50</f>
        <v>#REF!</v>
      </c>
      <c r="Z36" s="4" t="e">
        <f>(POWER[[#This Row],[Z - Score L - Drill]]*10)+50</f>
        <v>#REF!</v>
      </c>
      <c r="AA36" s="4" t="e">
        <f>(POWER[[#This Row],[Z - Score 10 - yd]]*10)+50</f>
        <v>#REF!</v>
      </c>
      <c r="AB36" s="4" t="e">
        <f>(POWER[[#This Row],[Z - Score 40 yd]]*10)+50</f>
        <v>#REF!</v>
      </c>
      <c r="AC36" s="4" t="e">
        <f>(POWER[[#This Row],[Z - Score Bench]]*10)+50</f>
        <v>#REF!</v>
      </c>
      <c r="AD36" s="4" t="e">
        <f>(POWER[[#This Row],[Z - Score Pull Ups]]*10)+50</f>
        <v>#REF!</v>
      </c>
      <c r="AE36" s="4" t="e">
        <f>(POWER[[#This Row],[Z - Score Power Index]]*10)+50</f>
        <v>#REF!</v>
      </c>
    </row>
    <row r="37" spans="1:31" x14ac:dyDescent="0.25">
      <c r="A37" t="s">
        <v>39</v>
      </c>
      <c r="B37" s="3">
        <v>44244</v>
      </c>
      <c r="C37" s="7">
        <v>2</v>
      </c>
      <c r="D37" s="6">
        <v>229</v>
      </c>
      <c r="E37">
        <v>120</v>
      </c>
      <c r="F37">
        <v>40</v>
      </c>
      <c r="G37" s="4">
        <v>3.99</v>
      </c>
      <c r="H37" s="4">
        <v>5.63131868131868</v>
      </c>
      <c r="I37" s="4">
        <v>2.3044522144522102</v>
      </c>
      <c r="J37">
        <v>4.72</v>
      </c>
      <c r="K37">
        <v>32</v>
      </c>
      <c r="L37">
        <v>10</v>
      </c>
      <c r="M37" s="4">
        <f>(SQRT(POWER[[#This Row],[Weight]])*(SQRT(POWER[[#This Row],[Vert]])))</f>
        <v>95.707888912043202</v>
      </c>
      <c r="N37" s="4" t="e">
        <f>((POWER[[#This Row],[Broad]]-#REF!)/#REF!)</f>
        <v>#REF!</v>
      </c>
      <c r="O37" s="5" t="e">
        <f>((POWER[[#This Row],[Vert]]-#REF!)/#REF!)</f>
        <v>#REF!</v>
      </c>
      <c r="P37" s="4" t="e">
        <f>((POWER[[#This Row],[Pro Agility]]-#REF!)/#REF!)*-1</f>
        <v>#REF!</v>
      </c>
      <c r="Q37" s="4" t="e">
        <f>((POWER[[#This Row],[L - Drill]]-#REF!)/#REF!)*-1</f>
        <v>#REF!</v>
      </c>
      <c r="R37" s="4" t="e">
        <f>((POWER[[#This Row],[10 - yd]]-#REF!)/#REF!)*-1</f>
        <v>#REF!</v>
      </c>
      <c r="S37" s="4" t="e">
        <f>((POWER[[#This Row],[40 - yd]]-#REF!)/#REF!)*-1</f>
        <v>#REF!</v>
      </c>
      <c r="T37" s="4" t="e">
        <f>((POWER[[#This Row],[225 Bench]]-#REF!)/#REF!)</f>
        <v>#REF!</v>
      </c>
      <c r="U37" s="4" t="e">
        <f>((POWER[[#This Row],[Pull Ups]]-#REF!)/#REF!)</f>
        <v>#REF!</v>
      </c>
      <c r="V37" s="4" t="e">
        <f>((POWER[[#This Row],[Power Index]]-#REF!)/#REF!)</f>
        <v>#REF!</v>
      </c>
      <c r="W37" s="4" t="e">
        <f>(POWER[[#This Row],[Z - Score Broad]]*10)+50</f>
        <v>#REF!</v>
      </c>
      <c r="X37" s="4" t="e">
        <f>(POWER[[#This Row],[Z - Score Vert]]*10)+50</f>
        <v>#REF!</v>
      </c>
      <c r="Y37" s="4" t="e">
        <f>(POWER[[#This Row],[Z - Score Pro Agility]]*10)+50</f>
        <v>#REF!</v>
      </c>
      <c r="Z37" s="4" t="e">
        <f>(POWER[[#This Row],[Z - Score L - Drill]]*10)+50</f>
        <v>#REF!</v>
      </c>
      <c r="AA37" s="4" t="e">
        <f>(POWER[[#This Row],[Z - Score 10 - yd]]*10)+50</f>
        <v>#REF!</v>
      </c>
      <c r="AB37" s="4" t="e">
        <f>(POWER[[#This Row],[Z - Score 40 yd]]*10)+50</f>
        <v>#REF!</v>
      </c>
      <c r="AC37" s="4" t="e">
        <f>(POWER[[#This Row],[Z - Score Bench]]*10)+50</f>
        <v>#REF!</v>
      </c>
      <c r="AD37" s="4" t="e">
        <f>(POWER[[#This Row],[Z - Score Pull Ups]]*10)+50</f>
        <v>#REF!</v>
      </c>
      <c r="AE37" s="4" t="e">
        <f>(POWER[[#This Row],[Z - Score Power Index]]*10)+50</f>
        <v>#REF!</v>
      </c>
    </row>
    <row r="38" spans="1:31" x14ac:dyDescent="0.25">
      <c r="A38" t="s">
        <v>40</v>
      </c>
      <c r="B38" s="3">
        <v>44244</v>
      </c>
      <c r="C38" s="7">
        <v>2</v>
      </c>
      <c r="D38" s="6">
        <v>270</v>
      </c>
      <c r="E38">
        <v>120</v>
      </c>
      <c r="F38">
        <v>40</v>
      </c>
      <c r="G38" s="4">
        <v>3.99</v>
      </c>
      <c r="H38" s="4">
        <v>5.63131868131868</v>
      </c>
      <c r="I38" s="4">
        <v>2.3044522144522102</v>
      </c>
      <c r="J38">
        <v>4.72</v>
      </c>
      <c r="K38">
        <v>32</v>
      </c>
      <c r="L38">
        <v>10</v>
      </c>
      <c r="M38" s="4">
        <f>(SQRT(POWER[[#This Row],[Weight]])*(SQRT(POWER[[#This Row],[Vert]])))</f>
        <v>103.92304845413264</v>
      </c>
      <c r="N38" s="4" t="e">
        <f>((POWER[[#This Row],[Broad]]-#REF!)/#REF!)</f>
        <v>#REF!</v>
      </c>
      <c r="O38" s="5" t="e">
        <f>((POWER[[#This Row],[Vert]]-#REF!)/#REF!)</f>
        <v>#REF!</v>
      </c>
      <c r="P38" s="4" t="e">
        <f>((POWER[[#This Row],[Pro Agility]]-#REF!)/#REF!)*-1</f>
        <v>#REF!</v>
      </c>
      <c r="Q38" s="4" t="e">
        <f>((POWER[[#This Row],[L - Drill]]-#REF!)/#REF!)*-1</f>
        <v>#REF!</v>
      </c>
      <c r="R38" s="4" t="e">
        <f>((POWER[[#This Row],[10 - yd]]-#REF!)/#REF!)*-1</f>
        <v>#REF!</v>
      </c>
      <c r="S38" s="4" t="e">
        <f>((POWER[[#This Row],[40 - yd]]-#REF!)/#REF!)*-1</f>
        <v>#REF!</v>
      </c>
      <c r="T38" s="4" t="e">
        <f>((POWER[[#This Row],[225 Bench]]-#REF!)/#REF!)</f>
        <v>#REF!</v>
      </c>
      <c r="U38" s="4" t="e">
        <f>((POWER[[#This Row],[Pull Ups]]-#REF!)/#REF!)</f>
        <v>#REF!</v>
      </c>
      <c r="V38" s="4" t="e">
        <f>((POWER[[#This Row],[Power Index]]-#REF!)/#REF!)</f>
        <v>#REF!</v>
      </c>
      <c r="W38" s="4" t="e">
        <f>(POWER[[#This Row],[Z - Score Broad]]*10)+50</f>
        <v>#REF!</v>
      </c>
      <c r="X38" s="4" t="e">
        <f>(POWER[[#This Row],[Z - Score Vert]]*10)+50</f>
        <v>#REF!</v>
      </c>
      <c r="Y38" s="4" t="e">
        <f>(POWER[[#This Row],[Z - Score Pro Agility]]*10)+50</f>
        <v>#REF!</v>
      </c>
      <c r="Z38" s="4" t="e">
        <f>(POWER[[#This Row],[Z - Score L - Drill]]*10)+50</f>
        <v>#REF!</v>
      </c>
      <c r="AA38" s="4" t="e">
        <f>(POWER[[#This Row],[Z - Score 10 - yd]]*10)+50</f>
        <v>#REF!</v>
      </c>
      <c r="AB38" s="4" t="e">
        <f>(POWER[[#This Row],[Z - Score 40 yd]]*10)+50</f>
        <v>#REF!</v>
      </c>
      <c r="AC38" s="4" t="e">
        <f>(POWER[[#This Row],[Z - Score Bench]]*10)+50</f>
        <v>#REF!</v>
      </c>
      <c r="AD38" s="4" t="e">
        <f>(POWER[[#This Row],[Z - Score Pull Ups]]*10)+50</f>
        <v>#REF!</v>
      </c>
      <c r="AE38" s="4" t="e">
        <f>(POWER[[#This Row],[Z - Score Power Index]]*10)+50</f>
        <v>#REF!</v>
      </c>
    </row>
    <row r="39" spans="1:31" x14ac:dyDescent="0.25">
      <c r="A39" t="s">
        <v>41</v>
      </c>
      <c r="B39" s="3">
        <v>44244</v>
      </c>
      <c r="C39" s="7">
        <v>2</v>
      </c>
      <c r="D39" s="6">
        <v>266</v>
      </c>
      <c r="E39">
        <v>120</v>
      </c>
      <c r="F39">
        <v>40</v>
      </c>
      <c r="G39" s="4">
        <v>3.99</v>
      </c>
      <c r="H39" s="4">
        <v>5.63131868131868</v>
      </c>
      <c r="I39" s="4">
        <v>2.3044522144522102</v>
      </c>
      <c r="J39">
        <v>4.72</v>
      </c>
      <c r="K39">
        <v>32</v>
      </c>
      <c r="L39">
        <v>10</v>
      </c>
      <c r="M39" s="4">
        <f>(SQRT(POWER[[#This Row],[Weight]])*(SQRT(POWER[[#This Row],[Vert]])))</f>
        <v>103.15037566582102</v>
      </c>
      <c r="N39" s="4" t="e">
        <f>((POWER[[#This Row],[Broad]]-#REF!)/#REF!)</f>
        <v>#REF!</v>
      </c>
      <c r="O39" s="5" t="e">
        <f>((POWER[[#This Row],[Vert]]-#REF!)/#REF!)</f>
        <v>#REF!</v>
      </c>
      <c r="P39" s="4" t="e">
        <f>((POWER[[#This Row],[Pro Agility]]-#REF!)/#REF!)*-1</f>
        <v>#REF!</v>
      </c>
      <c r="Q39" s="4" t="e">
        <f>((POWER[[#This Row],[L - Drill]]-#REF!)/#REF!)*-1</f>
        <v>#REF!</v>
      </c>
      <c r="R39" s="4" t="e">
        <f>((POWER[[#This Row],[10 - yd]]-#REF!)/#REF!)*-1</f>
        <v>#REF!</v>
      </c>
      <c r="S39" s="4" t="e">
        <f>((POWER[[#This Row],[40 - yd]]-#REF!)/#REF!)*-1</f>
        <v>#REF!</v>
      </c>
      <c r="T39" s="4" t="e">
        <f>((POWER[[#This Row],[225 Bench]]-#REF!)/#REF!)</f>
        <v>#REF!</v>
      </c>
      <c r="U39" s="4" t="e">
        <f>((POWER[[#This Row],[Pull Ups]]-#REF!)/#REF!)</f>
        <v>#REF!</v>
      </c>
      <c r="V39" s="4" t="e">
        <f>((POWER[[#This Row],[Power Index]]-#REF!)/#REF!)</f>
        <v>#REF!</v>
      </c>
      <c r="W39" s="4" t="e">
        <f>(POWER[[#This Row],[Z - Score Broad]]*10)+50</f>
        <v>#REF!</v>
      </c>
      <c r="X39" s="4" t="e">
        <f>(POWER[[#This Row],[Z - Score Vert]]*10)+50</f>
        <v>#REF!</v>
      </c>
      <c r="Y39" s="4" t="e">
        <f>(POWER[[#This Row],[Z - Score Pro Agility]]*10)+50</f>
        <v>#REF!</v>
      </c>
      <c r="Z39" s="4" t="e">
        <f>(POWER[[#This Row],[Z - Score L - Drill]]*10)+50</f>
        <v>#REF!</v>
      </c>
      <c r="AA39" s="4" t="e">
        <f>(POWER[[#This Row],[Z - Score 10 - yd]]*10)+50</f>
        <v>#REF!</v>
      </c>
      <c r="AB39" s="4" t="e">
        <f>(POWER[[#This Row],[Z - Score 40 yd]]*10)+50</f>
        <v>#REF!</v>
      </c>
      <c r="AC39" s="4" t="e">
        <f>(POWER[[#This Row],[Z - Score Bench]]*10)+50</f>
        <v>#REF!</v>
      </c>
      <c r="AD39" s="4" t="e">
        <f>(POWER[[#This Row],[Z - Score Pull Ups]]*10)+50</f>
        <v>#REF!</v>
      </c>
      <c r="AE39" s="4" t="e">
        <f>(POWER[[#This Row],[Z - Score Power Index]]*10)+50</f>
        <v>#REF!</v>
      </c>
    </row>
    <row r="40" spans="1:31" x14ac:dyDescent="0.25">
      <c r="A40" t="s">
        <v>42</v>
      </c>
      <c r="B40" s="3">
        <v>44244</v>
      </c>
      <c r="C40" s="7">
        <v>2</v>
      </c>
      <c r="D40" s="6">
        <v>317</v>
      </c>
      <c r="E40">
        <v>120</v>
      </c>
      <c r="F40">
        <v>40</v>
      </c>
      <c r="G40" s="4">
        <v>3.99</v>
      </c>
      <c r="H40" s="4">
        <v>5.63131868131868</v>
      </c>
      <c r="I40" s="4">
        <v>2.3044522144522102</v>
      </c>
      <c r="J40">
        <v>4.72</v>
      </c>
      <c r="K40">
        <v>32</v>
      </c>
      <c r="L40">
        <v>10</v>
      </c>
      <c r="M40" s="4">
        <f>(SQRT(POWER[[#This Row],[Weight]])*(SQRT(POWER[[#This Row],[Vert]])))</f>
        <v>112.605506082074</v>
      </c>
      <c r="N40" s="4" t="e">
        <f>((POWER[[#This Row],[Broad]]-#REF!)/#REF!)</f>
        <v>#REF!</v>
      </c>
      <c r="O40" s="5" t="e">
        <f>((POWER[[#This Row],[Vert]]-#REF!)/#REF!)</f>
        <v>#REF!</v>
      </c>
      <c r="P40" s="4" t="e">
        <f>((POWER[[#This Row],[Pro Agility]]-#REF!)/#REF!)*-1</f>
        <v>#REF!</v>
      </c>
      <c r="Q40" s="4" t="e">
        <f>((POWER[[#This Row],[L - Drill]]-#REF!)/#REF!)*-1</f>
        <v>#REF!</v>
      </c>
      <c r="R40" s="4" t="e">
        <f>((POWER[[#This Row],[10 - yd]]-#REF!)/#REF!)*-1</f>
        <v>#REF!</v>
      </c>
      <c r="S40" s="4" t="e">
        <f>((POWER[[#This Row],[40 - yd]]-#REF!)/#REF!)*-1</f>
        <v>#REF!</v>
      </c>
      <c r="T40" s="4" t="e">
        <f>((POWER[[#This Row],[225 Bench]]-#REF!)/#REF!)</f>
        <v>#REF!</v>
      </c>
      <c r="U40" s="4" t="e">
        <f>((POWER[[#This Row],[Pull Ups]]-#REF!)/#REF!)</f>
        <v>#REF!</v>
      </c>
      <c r="V40" s="4" t="e">
        <f>((POWER[[#This Row],[Power Index]]-#REF!)/#REF!)</f>
        <v>#REF!</v>
      </c>
      <c r="W40" s="4" t="e">
        <f>(POWER[[#This Row],[Z - Score Broad]]*10)+50</f>
        <v>#REF!</v>
      </c>
      <c r="X40" s="4" t="e">
        <f>(POWER[[#This Row],[Z - Score Vert]]*10)+50</f>
        <v>#REF!</v>
      </c>
      <c r="Y40" s="4" t="e">
        <f>(POWER[[#This Row],[Z - Score Pro Agility]]*10)+50</f>
        <v>#REF!</v>
      </c>
      <c r="Z40" s="4" t="e">
        <f>(POWER[[#This Row],[Z - Score L - Drill]]*10)+50</f>
        <v>#REF!</v>
      </c>
      <c r="AA40" s="4" t="e">
        <f>(POWER[[#This Row],[Z - Score 10 - yd]]*10)+50</f>
        <v>#REF!</v>
      </c>
      <c r="AB40" s="4" t="e">
        <f>(POWER[[#This Row],[Z - Score 40 yd]]*10)+50</f>
        <v>#REF!</v>
      </c>
      <c r="AC40" s="4" t="e">
        <f>(POWER[[#This Row],[Z - Score Bench]]*10)+50</f>
        <v>#REF!</v>
      </c>
      <c r="AD40" s="4" t="e">
        <f>(POWER[[#This Row],[Z - Score Pull Ups]]*10)+50</f>
        <v>#REF!</v>
      </c>
      <c r="AE40" s="4" t="e">
        <f>(POWER[[#This Row],[Z - Score Power Index]]*10)+50</f>
        <v>#REF!</v>
      </c>
    </row>
    <row r="41" spans="1:31" x14ac:dyDescent="0.25">
      <c r="A41" t="s">
        <v>43</v>
      </c>
      <c r="B41" s="3">
        <v>44244</v>
      </c>
      <c r="C41" s="7">
        <v>2</v>
      </c>
      <c r="D41" s="6">
        <v>222</v>
      </c>
      <c r="E41">
        <v>120</v>
      </c>
      <c r="F41">
        <v>40</v>
      </c>
      <c r="G41" s="4">
        <v>3.99</v>
      </c>
      <c r="H41" s="4">
        <v>5.63131868131868</v>
      </c>
      <c r="I41" s="4">
        <v>2.3044522144522102</v>
      </c>
      <c r="J41">
        <v>4.72</v>
      </c>
      <c r="K41">
        <v>32</v>
      </c>
      <c r="L41">
        <v>10</v>
      </c>
      <c r="M41" s="4">
        <f>(SQRT(POWER[[#This Row],[Weight]])*(SQRT(POWER[[#This Row],[Vert]])))</f>
        <v>94.233751915117978</v>
      </c>
      <c r="N41" s="4" t="e">
        <f>((POWER[[#This Row],[Broad]]-#REF!)/#REF!)</f>
        <v>#REF!</v>
      </c>
      <c r="O41" s="5" t="e">
        <f>((POWER[[#This Row],[Vert]]-#REF!)/#REF!)</f>
        <v>#REF!</v>
      </c>
      <c r="P41" s="4" t="e">
        <f>((POWER[[#This Row],[Pro Agility]]-#REF!)/#REF!)*-1</f>
        <v>#REF!</v>
      </c>
      <c r="Q41" s="4" t="e">
        <f>((POWER[[#This Row],[L - Drill]]-#REF!)/#REF!)*-1</f>
        <v>#REF!</v>
      </c>
      <c r="R41" s="4" t="e">
        <f>((POWER[[#This Row],[10 - yd]]-#REF!)/#REF!)*-1</f>
        <v>#REF!</v>
      </c>
      <c r="S41" s="4" t="e">
        <f>((POWER[[#This Row],[40 - yd]]-#REF!)/#REF!)*-1</f>
        <v>#REF!</v>
      </c>
      <c r="T41" s="4" t="e">
        <f>((POWER[[#This Row],[225 Bench]]-#REF!)/#REF!)</f>
        <v>#REF!</v>
      </c>
      <c r="U41" s="4" t="e">
        <f>((POWER[[#This Row],[Pull Ups]]-#REF!)/#REF!)</f>
        <v>#REF!</v>
      </c>
      <c r="V41" s="4" t="e">
        <f>((POWER[[#This Row],[Power Index]]-#REF!)/#REF!)</f>
        <v>#REF!</v>
      </c>
      <c r="W41" s="4" t="e">
        <f>(POWER[[#This Row],[Z - Score Broad]]*10)+50</f>
        <v>#REF!</v>
      </c>
      <c r="X41" s="4" t="e">
        <f>(POWER[[#This Row],[Z - Score Vert]]*10)+50</f>
        <v>#REF!</v>
      </c>
      <c r="Y41" s="4" t="e">
        <f>(POWER[[#This Row],[Z - Score Pro Agility]]*10)+50</f>
        <v>#REF!</v>
      </c>
      <c r="Z41" s="4" t="e">
        <f>(POWER[[#This Row],[Z - Score L - Drill]]*10)+50</f>
        <v>#REF!</v>
      </c>
      <c r="AA41" s="4" t="e">
        <f>(POWER[[#This Row],[Z - Score 10 - yd]]*10)+50</f>
        <v>#REF!</v>
      </c>
      <c r="AB41" s="4" t="e">
        <f>(POWER[[#This Row],[Z - Score 40 yd]]*10)+50</f>
        <v>#REF!</v>
      </c>
      <c r="AC41" s="4" t="e">
        <f>(POWER[[#This Row],[Z - Score Bench]]*10)+50</f>
        <v>#REF!</v>
      </c>
      <c r="AD41" s="4" t="e">
        <f>(POWER[[#This Row],[Z - Score Pull Ups]]*10)+50</f>
        <v>#REF!</v>
      </c>
      <c r="AE41" s="4" t="e">
        <f>(POWER[[#This Row],[Z - Score Power Index]]*10)+50</f>
        <v>#REF!</v>
      </c>
    </row>
    <row r="42" spans="1:31" x14ac:dyDescent="0.25">
      <c r="A42" t="s">
        <v>44</v>
      </c>
      <c r="B42" s="3">
        <v>44244</v>
      </c>
      <c r="C42" s="7">
        <v>2</v>
      </c>
      <c r="D42" s="6">
        <v>230</v>
      </c>
      <c r="E42">
        <v>120</v>
      </c>
      <c r="F42">
        <v>40</v>
      </c>
      <c r="G42" s="4">
        <v>3.99</v>
      </c>
      <c r="H42" s="4">
        <v>5.63131868131868</v>
      </c>
      <c r="I42" s="4">
        <v>2.3044522144522102</v>
      </c>
      <c r="J42">
        <v>4.72</v>
      </c>
      <c r="K42">
        <v>32</v>
      </c>
      <c r="L42">
        <v>10</v>
      </c>
      <c r="M42" s="4">
        <f>(SQRT(POWER[[#This Row],[Weight]])*(SQRT(POWER[[#This Row],[Vert]])))</f>
        <v>95.916630466254404</v>
      </c>
      <c r="N42" s="4" t="e">
        <f>((POWER[[#This Row],[Broad]]-#REF!)/#REF!)</f>
        <v>#REF!</v>
      </c>
      <c r="O42" s="5" t="e">
        <f>((POWER[[#This Row],[Vert]]-#REF!)/#REF!)</f>
        <v>#REF!</v>
      </c>
      <c r="P42" s="4" t="e">
        <f>((POWER[[#This Row],[Pro Agility]]-#REF!)/#REF!)*-1</f>
        <v>#REF!</v>
      </c>
      <c r="Q42" s="4" t="e">
        <f>((POWER[[#This Row],[L - Drill]]-#REF!)/#REF!)*-1</f>
        <v>#REF!</v>
      </c>
      <c r="R42" s="4" t="e">
        <f>((POWER[[#This Row],[10 - yd]]-#REF!)/#REF!)*-1</f>
        <v>#REF!</v>
      </c>
      <c r="S42" s="4" t="e">
        <f>((POWER[[#This Row],[40 - yd]]-#REF!)/#REF!)*-1</f>
        <v>#REF!</v>
      </c>
      <c r="T42" s="4" t="e">
        <f>((POWER[[#This Row],[225 Bench]]-#REF!)/#REF!)</f>
        <v>#REF!</v>
      </c>
      <c r="U42" s="4" t="e">
        <f>((POWER[[#This Row],[Pull Ups]]-#REF!)/#REF!)</f>
        <v>#REF!</v>
      </c>
      <c r="V42" s="4" t="e">
        <f>((POWER[[#This Row],[Power Index]]-#REF!)/#REF!)</f>
        <v>#REF!</v>
      </c>
      <c r="W42" s="4" t="e">
        <f>(POWER[[#This Row],[Z - Score Broad]]*10)+50</f>
        <v>#REF!</v>
      </c>
      <c r="X42" s="4" t="e">
        <f>(POWER[[#This Row],[Z - Score Vert]]*10)+50</f>
        <v>#REF!</v>
      </c>
      <c r="Y42" s="4" t="e">
        <f>(POWER[[#This Row],[Z - Score Pro Agility]]*10)+50</f>
        <v>#REF!</v>
      </c>
      <c r="Z42" s="4" t="e">
        <f>(POWER[[#This Row],[Z - Score L - Drill]]*10)+50</f>
        <v>#REF!</v>
      </c>
      <c r="AA42" s="4" t="e">
        <f>(POWER[[#This Row],[Z - Score 10 - yd]]*10)+50</f>
        <v>#REF!</v>
      </c>
      <c r="AB42" s="4" t="e">
        <f>(POWER[[#This Row],[Z - Score 40 yd]]*10)+50</f>
        <v>#REF!</v>
      </c>
      <c r="AC42" s="4" t="e">
        <f>(POWER[[#This Row],[Z - Score Bench]]*10)+50</f>
        <v>#REF!</v>
      </c>
      <c r="AD42" s="4" t="e">
        <f>(POWER[[#This Row],[Z - Score Pull Ups]]*10)+50</f>
        <v>#REF!</v>
      </c>
      <c r="AE42" s="4" t="e">
        <f>(POWER[[#This Row],[Z - Score Power Index]]*10)+50</f>
        <v>#REF!</v>
      </c>
    </row>
    <row r="43" spans="1:31" x14ac:dyDescent="0.25">
      <c r="A43" t="s">
        <v>45</v>
      </c>
      <c r="B43" s="3">
        <v>44244</v>
      </c>
      <c r="C43" s="7">
        <v>2</v>
      </c>
      <c r="D43" s="6">
        <v>186</v>
      </c>
      <c r="E43">
        <v>120</v>
      </c>
      <c r="F43">
        <v>40</v>
      </c>
      <c r="G43" s="4">
        <v>3.99</v>
      </c>
      <c r="H43" s="4">
        <v>5.63131868131868</v>
      </c>
      <c r="I43" s="4">
        <v>2.3044522144522102</v>
      </c>
      <c r="J43">
        <v>4.72</v>
      </c>
      <c r="K43">
        <v>32</v>
      </c>
      <c r="L43">
        <v>10</v>
      </c>
      <c r="M43" s="4">
        <f>(SQRT(POWER[[#This Row],[Weight]])*(SQRT(POWER[[#This Row],[Vert]])))</f>
        <v>86.255434611391294</v>
      </c>
      <c r="N43" s="4" t="e">
        <f>((POWER[[#This Row],[Broad]]-#REF!)/#REF!)</f>
        <v>#REF!</v>
      </c>
      <c r="O43" s="5" t="e">
        <f>((POWER[[#This Row],[Vert]]-#REF!)/#REF!)</f>
        <v>#REF!</v>
      </c>
      <c r="P43" s="4" t="e">
        <f>((POWER[[#This Row],[Pro Agility]]-#REF!)/#REF!)*-1</f>
        <v>#REF!</v>
      </c>
      <c r="Q43" s="4" t="e">
        <f>((POWER[[#This Row],[L - Drill]]-#REF!)/#REF!)*-1</f>
        <v>#REF!</v>
      </c>
      <c r="R43" s="4" t="e">
        <f>((POWER[[#This Row],[10 - yd]]-#REF!)/#REF!)*-1</f>
        <v>#REF!</v>
      </c>
      <c r="S43" s="4" t="e">
        <f>((POWER[[#This Row],[40 - yd]]-#REF!)/#REF!)*-1</f>
        <v>#REF!</v>
      </c>
      <c r="T43" s="4" t="e">
        <f>((POWER[[#This Row],[225 Bench]]-#REF!)/#REF!)</f>
        <v>#REF!</v>
      </c>
      <c r="U43" s="4" t="e">
        <f>((POWER[[#This Row],[Pull Ups]]-#REF!)/#REF!)</f>
        <v>#REF!</v>
      </c>
      <c r="V43" s="4" t="e">
        <f>((POWER[[#This Row],[Power Index]]-#REF!)/#REF!)</f>
        <v>#REF!</v>
      </c>
      <c r="W43" s="4" t="e">
        <f>(POWER[[#This Row],[Z - Score Broad]]*10)+50</f>
        <v>#REF!</v>
      </c>
      <c r="X43" s="4" t="e">
        <f>(POWER[[#This Row],[Z - Score Vert]]*10)+50</f>
        <v>#REF!</v>
      </c>
      <c r="Y43" s="4" t="e">
        <f>(POWER[[#This Row],[Z - Score Pro Agility]]*10)+50</f>
        <v>#REF!</v>
      </c>
      <c r="Z43" s="4" t="e">
        <f>(POWER[[#This Row],[Z - Score L - Drill]]*10)+50</f>
        <v>#REF!</v>
      </c>
      <c r="AA43" s="4" t="e">
        <f>(POWER[[#This Row],[Z - Score 10 - yd]]*10)+50</f>
        <v>#REF!</v>
      </c>
      <c r="AB43" s="4" t="e">
        <f>(POWER[[#This Row],[Z - Score 40 yd]]*10)+50</f>
        <v>#REF!</v>
      </c>
      <c r="AC43" s="4" t="e">
        <f>(POWER[[#This Row],[Z - Score Bench]]*10)+50</f>
        <v>#REF!</v>
      </c>
      <c r="AD43" s="4" t="e">
        <f>(POWER[[#This Row],[Z - Score Pull Ups]]*10)+50</f>
        <v>#REF!</v>
      </c>
      <c r="AE43" s="4" t="e">
        <f>(POWER[[#This Row],[Z - Score Power Index]]*10)+50</f>
        <v>#REF!</v>
      </c>
    </row>
    <row r="44" spans="1:31" x14ac:dyDescent="0.25">
      <c r="A44" t="s">
        <v>46</v>
      </c>
      <c r="B44" s="3">
        <v>44244</v>
      </c>
      <c r="C44" s="7">
        <v>2</v>
      </c>
      <c r="D44" s="6">
        <v>179</v>
      </c>
      <c r="E44">
        <v>120</v>
      </c>
      <c r="F44">
        <v>40</v>
      </c>
      <c r="G44" s="4">
        <v>3.99</v>
      </c>
      <c r="H44" s="4">
        <v>5.63131868131868</v>
      </c>
      <c r="I44" s="4">
        <v>2.3044522144522102</v>
      </c>
      <c r="J44">
        <v>4.72</v>
      </c>
      <c r="K44">
        <v>32</v>
      </c>
      <c r="L44">
        <v>10</v>
      </c>
      <c r="M44" s="4">
        <f>(SQRT(POWER[[#This Row],[Weight]])*(SQRT(POWER[[#This Row],[Vert]])))</f>
        <v>84.616783205224721</v>
      </c>
      <c r="N44" s="4" t="e">
        <f>((POWER[[#This Row],[Broad]]-#REF!)/#REF!)</f>
        <v>#REF!</v>
      </c>
      <c r="O44" s="5" t="e">
        <f>((POWER[[#This Row],[Vert]]-#REF!)/#REF!)</f>
        <v>#REF!</v>
      </c>
      <c r="P44" s="4" t="e">
        <f>((POWER[[#This Row],[Pro Agility]]-#REF!)/#REF!)*-1</f>
        <v>#REF!</v>
      </c>
      <c r="Q44" s="4" t="e">
        <f>((POWER[[#This Row],[L - Drill]]-#REF!)/#REF!)*-1</f>
        <v>#REF!</v>
      </c>
      <c r="R44" s="4" t="e">
        <f>((POWER[[#This Row],[10 - yd]]-#REF!)/#REF!)*-1</f>
        <v>#REF!</v>
      </c>
      <c r="S44" s="4" t="e">
        <f>((POWER[[#This Row],[40 - yd]]-#REF!)/#REF!)*-1</f>
        <v>#REF!</v>
      </c>
      <c r="T44" s="4" t="e">
        <f>((POWER[[#This Row],[225 Bench]]-#REF!)/#REF!)</f>
        <v>#REF!</v>
      </c>
      <c r="U44" s="4" t="e">
        <f>((POWER[[#This Row],[Pull Ups]]-#REF!)/#REF!)</f>
        <v>#REF!</v>
      </c>
      <c r="V44" s="4" t="e">
        <f>((POWER[[#This Row],[Power Index]]-#REF!)/#REF!)</f>
        <v>#REF!</v>
      </c>
      <c r="W44" s="4" t="e">
        <f>(POWER[[#This Row],[Z - Score Broad]]*10)+50</f>
        <v>#REF!</v>
      </c>
      <c r="X44" s="4" t="e">
        <f>(POWER[[#This Row],[Z - Score Vert]]*10)+50</f>
        <v>#REF!</v>
      </c>
      <c r="Y44" s="4" t="e">
        <f>(POWER[[#This Row],[Z - Score Pro Agility]]*10)+50</f>
        <v>#REF!</v>
      </c>
      <c r="Z44" s="4" t="e">
        <f>(POWER[[#This Row],[Z - Score L - Drill]]*10)+50</f>
        <v>#REF!</v>
      </c>
      <c r="AA44" s="4" t="e">
        <f>(POWER[[#This Row],[Z - Score 10 - yd]]*10)+50</f>
        <v>#REF!</v>
      </c>
      <c r="AB44" s="4" t="e">
        <f>(POWER[[#This Row],[Z - Score 40 yd]]*10)+50</f>
        <v>#REF!</v>
      </c>
      <c r="AC44" s="4" t="e">
        <f>(POWER[[#This Row],[Z - Score Bench]]*10)+50</f>
        <v>#REF!</v>
      </c>
      <c r="AD44" s="4" t="e">
        <f>(POWER[[#This Row],[Z - Score Pull Ups]]*10)+50</f>
        <v>#REF!</v>
      </c>
      <c r="AE44" s="4" t="e">
        <f>(POWER[[#This Row],[Z - Score Power Index]]*10)+50</f>
        <v>#REF!</v>
      </c>
    </row>
    <row r="45" spans="1:31" x14ac:dyDescent="0.25">
      <c r="A45" t="s">
        <v>47</v>
      </c>
      <c r="B45" s="3">
        <v>44244</v>
      </c>
      <c r="C45" s="7">
        <v>2</v>
      </c>
      <c r="D45" s="6">
        <v>172</v>
      </c>
      <c r="E45">
        <v>120</v>
      </c>
      <c r="F45">
        <v>40</v>
      </c>
      <c r="G45" s="4">
        <v>3.99</v>
      </c>
      <c r="H45" s="4">
        <v>5.63131868131868</v>
      </c>
      <c r="I45" s="4">
        <v>2.3044522144522102</v>
      </c>
      <c r="J45">
        <v>4.72</v>
      </c>
      <c r="K45">
        <v>32</v>
      </c>
      <c r="L45">
        <v>10</v>
      </c>
      <c r="M45" s="4">
        <f>(SQRT(POWER[[#This Row],[Weight]])*(SQRT(POWER[[#This Row],[Vert]])))</f>
        <v>82.94576541331088</v>
      </c>
      <c r="N45" s="4" t="e">
        <f>((POWER[[#This Row],[Broad]]-#REF!)/#REF!)</f>
        <v>#REF!</v>
      </c>
      <c r="O45" s="5" t="e">
        <f>((POWER[[#This Row],[Vert]]-#REF!)/#REF!)</f>
        <v>#REF!</v>
      </c>
      <c r="P45" s="4" t="e">
        <f>((POWER[[#This Row],[Pro Agility]]-#REF!)/#REF!)*-1</f>
        <v>#REF!</v>
      </c>
      <c r="Q45" s="4" t="e">
        <f>((POWER[[#This Row],[L - Drill]]-#REF!)/#REF!)*-1</f>
        <v>#REF!</v>
      </c>
      <c r="R45" s="4" t="e">
        <f>((POWER[[#This Row],[10 - yd]]-#REF!)/#REF!)*-1</f>
        <v>#REF!</v>
      </c>
      <c r="S45" s="4" t="e">
        <f>((POWER[[#This Row],[40 - yd]]-#REF!)/#REF!)*-1</f>
        <v>#REF!</v>
      </c>
      <c r="T45" s="4" t="e">
        <f>((POWER[[#This Row],[225 Bench]]-#REF!)/#REF!)</f>
        <v>#REF!</v>
      </c>
      <c r="U45" s="4" t="e">
        <f>((POWER[[#This Row],[Pull Ups]]-#REF!)/#REF!)</f>
        <v>#REF!</v>
      </c>
      <c r="V45" s="4" t="e">
        <f>((POWER[[#This Row],[Power Index]]-#REF!)/#REF!)</f>
        <v>#REF!</v>
      </c>
      <c r="W45" s="4" t="e">
        <f>(POWER[[#This Row],[Z - Score Broad]]*10)+50</f>
        <v>#REF!</v>
      </c>
      <c r="X45" s="4" t="e">
        <f>(POWER[[#This Row],[Z - Score Vert]]*10)+50</f>
        <v>#REF!</v>
      </c>
      <c r="Y45" s="4" t="e">
        <f>(POWER[[#This Row],[Z - Score Pro Agility]]*10)+50</f>
        <v>#REF!</v>
      </c>
      <c r="Z45" s="4" t="e">
        <f>(POWER[[#This Row],[Z - Score L - Drill]]*10)+50</f>
        <v>#REF!</v>
      </c>
      <c r="AA45" s="4" t="e">
        <f>(POWER[[#This Row],[Z - Score 10 - yd]]*10)+50</f>
        <v>#REF!</v>
      </c>
      <c r="AB45" s="4" t="e">
        <f>(POWER[[#This Row],[Z - Score 40 yd]]*10)+50</f>
        <v>#REF!</v>
      </c>
      <c r="AC45" s="4" t="e">
        <f>(POWER[[#This Row],[Z - Score Bench]]*10)+50</f>
        <v>#REF!</v>
      </c>
      <c r="AD45" s="4" t="e">
        <f>(POWER[[#This Row],[Z - Score Pull Ups]]*10)+50</f>
        <v>#REF!</v>
      </c>
      <c r="AE45" s="4" t="e">
        <f>(POWER[[#This Row],[Z - Score Power Index]]*10)+50</f>
        <v>#REF!</v>
      </c>
    </row>
    <row r="46" spans="1:31" x14ac:dyDescent="0.25">
      <c r="A46" t="s">
        <v>48</v>
      </c>
      <c r="B46" s="3">
        <v>44244</v>
      </c>
      <c r="C46" s="7">
        <v>2</v>
      </c>
      <c r="D46" s="6">
        <v>198</v>
      </c>
      <c r="E46">
        <v>120</v>
      </c>
      <c r="F46">
        <v>40</v>
      </c>
      <c r="G46" s="4">
        <v>3.99</v>
      </c>
      <c r="H46" s="4">
        <v>5.63131868131868</v>
      </c>
      <c r="I46" s="4">
        <v>2.3044522144522102</v>
      </c>
      <c r="J46">
        <v>4.72</v>
      </c>
      <c r="K46">
        <v>32</v>
      </c>
      <c r="L46">
        <v>10</v>
      </c>
      <c r="M46" s="4">
        <f>(SQRT(POWER[[#This Row],[Weight]])*(SQRT(POWER[[#This Row],[Vert]])))</f>
        <v>88.994381845147956</v>
      </c>
      <c r="N46" s="4" t="e">
        <f>((POWER[[#This Row],[Broad]]-#REF!)/#REF!)</f>
        <v>#REF!</v>
      </c>
      <c r="O46" s="5" t="e">
        <f>((POWER[[#This Row],[Vert]]-#REF!)/#REF!)</f>
        <v>#REF!</v>
      </c>
      <c r="P46" s="4" t="e">
        <f>((POWER[[#This Row],[Pro Agility]]-#REF!)/#REF!)*-1</f>
        <v>#REF!</v>
      </c>
      <c r="Q46" s="4" t="e">
        <f>((POWER[[#This Row],[L - Drill]]-#REF!)/#REF!)*-1</f>
        <v>#REF!</v>
      </c>
      <c r="R46" s="4" t="e">
        <f>((POWER[[#This Row],[10 - yd]]-#REF!)/#REF!)*-1</f>
        <v>#REF!</v>
      </c>
      <c r="S46" s="4" t="e">
        <f>((POWER[[#This Row],[40 - yd]]-#REF!)/#REF!)*-1</f>
        <v>#REF!</v>
      </c>
      <c r="T46" s="4" t="e">
        <f>((POWER[[#This Row],[225 Bench]]-#REF!)/#REF!)</f>
        <v>#REF!</v>
      </c>
      <c r="U46" s="4" t="e">
        <f>((POWER[[#This Row],[Pull Ups]]-#REF!)/#REF!)</f>
        <v>#REF!</v>
      </c>
      <c r="V46" s="4" t="e">
        <f>((POWER[[#This Row],[Power Index]]-#REF!)/#REF!)</f>
        <v>#REF!</v>
      </c>
      <c r="W46" s="4" t="e">
        <f>(POWER[[#This Row],[Z - Score Broad]]*10)+50</f>
        <v>#REF!</v>
      </c>
      <c r="X46" s="4" t="e">
        <f>(POWER[[#This Row],[Z - Score Vert]]*10)+50</f>
        <v>#REF!</v>
      </c>
      <c r="Y46" s="4" t="e">
        <f>(POWER[[#This Row],[Z - Score Pro Agility]]*10)+50</f>
        <v>#REF!</v>
      </c>
      <c r="Z46" s="4" t="e">
        <f>(POWER[[#This Row],[Z - Score L - Drill]]*10)+50</f>
        <v>#REF!</v>
      </c>
      <c r="AA46" s="4" t="e">
        <f>(POWER[[#This Row],[Z - Score 10 - yd]]*10)+50</f>
        <v>#REF!</v>
      </c>
      <c r="AB46" s="4" t="e">
        <f>(POWER[[#This Row],[Z - Score 40 yd]]*10)+50</f>
        <v>#REF!</v>
      </c>
      <c r="AC46" s="4" t="e">
        <f>(POWER[[#This Row],[Z - Score Bench]]*10)+50</f>
        <v>#REF!</v>
      </c>
      <c r="AD46" s="4" t="e">
        <f>(POWER[[#This Row],[Z - Score Pull Ups]]*10)+50</f>
        <v>#REF!</v>
      </c>
      <c r="AE46" s="4" t="e">
        <f>(POWER[[#This Row],[Z - Score Power Index]]*10)+50</f>
        <v>#REF!</v>
      </c>
    </row>
    <row r="47" spans="1:31" x14ac:dyDescent="0.25">
      <c r="A47" t="s">
        <v>49</v>
      </c>
      <c r="B47" s="3">
        <v>44244</v>
      </c>
      <c r="C47" s="7">
        <v>2</v>
      </c>
      <c r="D47" s="6">
        <v>221</v>
      </c>
      <c r="E47">
        <v>120</v>
      </c>
      <c r="F47">
        <v>40</v>
      </c>
      <c r="G47" s="4">
        <v>3.99</v>
      </c>
      <c r="H47" s="4">
        <v>5.63131868131868</v>
      </c>
      <c r="I47" s="4">
        <v>2.3044522144522102</v>
      </c>
      <c r="J47">
        <v>4.72</v>
      </c>
      <c r="K47">
        <v>32</v>
      </c>
      <c r="L47">
        <v>10</v>
      </c>
      <c r="M47" s="4">
        <f>(SQRT(POWER[[#This Row],[Weight]])*(SQRT(POWER[[#This Row],[Vert]])))</f>
        <v>94.021274188345274</v>
      </c>
      <c r="N47" s="4" t="e">
        <f>((POWER[[#This Row],[Broad]]-#REF!)/#REF!)</f>
        <v>#REF!</v>
      </c>
      <c r="O47" s="5" t="e">
        <f>((POWER[[#This Row],[Vert]]-#REF!)/#REF!)</f>
        <v>#REF!</v>
      </c>
      <c r="P47" s="4" t="e">
        <f>((POWER[[#This Row],[Pro Agility]]-#REF!)/#REF!)*-1</f>
        <v>#REF!</v>
      </c>
      <c r="Q47" s="4" t="e">
        <f>((POWER[[#This Row],[L - Drill]]-#REF!)/#REF!)*-1</f>
        <v>#REF!</v>
      </c>
      <c r="R47" s="4" t="e">
        <f>((POWER[[#This Row],[10 - yd]]-#REF!)/#REF!)*-1</f>
        <v>#REF!</v>
      </c>
      <c r="S47" s="4" t="e">
        <f>((POWER[[#This Row],[40 - yd]]-#REF!)/#REF!)*-1</f>
        <v>#REF!</v>
      </c>
      <c r="T47" s="4" t="e">
        <f>((POWER[[#This Row],[225 Bench]]-#REF!)/#REF!)</f>
        <v>#REF!</v>
      </c>
      <c r="U47" s="4" t="e">
        <f>((POWER[[#This Row],[Pull Ups]]-#REF!)/#REF!)</f>
        <v>#REF!</v>
      </c>
      <c r="V47" s="4" t="e">
        <f>((POWER[[#This Row],[Power Index]]-#REF!)/#REF!)</f>
        <v>#REF!</v>
      </c>
      <c r="W47" s="4" t="e">
        <f>(POWER[[#This Row],[Z - Score Broad]]*10)+50</f>
        <v>#REF!</v>
      </c>
      <c r="X47" s="4" t="e">
        <f>(POWER[[#This Row],[Z - Score Vert]]*10)+50</f>
        <v>#REF!</v>
      </c>
      <c r="Y47" s="4" t="e">
        <f>(POWER[[#This Row],[Z - Score Pro Agility]]*10)+50</f>
        <v>#REF!</v>
      </c>
      <c r="Z47" s="4" t="e">
        <f>(POWER[[#This Row],[Z - Score L - Drill]]*10)+50</f>
        <v>#REF!</v>
      </c>
      <c r="AA47" s="4" t="e">
        <f>(POWER[[#This Row],[Z - Score 10 - yd]]*10)+50</f>
        <v>#REF!</v>
      </c>
      <c r="AB47" s="4" t="e">
        <f>(POWER[[#This Row],[Z - Score 40 yd]]*10)+50</f>
        <v>#REF!</v>
      </c>
      <c r="AC47" s="4" t="e">
        <f>(POWER[[#This Row],[Z - Score Bench]]*10)+50</f>
        <v>#REF!</v>
      </c>
      <c r="AD47" s="4" t="e">
        <f>(POWER[[#This Row],[Z - Score Pull Ups]]*10)+50</f>
        <v>#REF!</v>
      </c>
      <c r="AE47" s="4" t="e">
        <f>(POWER[[#This Row],[Z - Score Power Index]]*10)+50</f>
        <v>#REF!</v>
      </c>
    </row>
    <row r="48" spans="1:31" x14ac:dyDescent="0.25">
      <c r="A48" t="s">
        <v>50</v>
      </c>
      <c r="B48" s="3">
        <v>44244</v>
      </c>
      <c r="C48" s="7">
        <v>2</v>
      </c>
      <c r="D48" s="6">
        <v>268</v>
      </c>
      <c r="E48">
        <v>120</v>
      </c>
      <c r="F48">
        <v>40</v>
      </c>
      <c r="G48" s="4">
        <v>3.99</v>
      </c>
      <c r="H48" s="4">
        <v>5.63131868131868</v>
      </c>
      <c r="I48" s="4">
        <v>2.3044522144522102</v>
      </c>
      <c r="J48">
        <v>4.72</v>
      </c>
      <c r="K48">
        <v>32</v>
      </c>
      <c r="L48">
        <v>10</v>
      </c>
      <c r="M48" s="4">
        <f>(SQRT(POWER[[#This Row],[Weight]])*(SQRT(POWER[[#This Row],[Vert]])))</f>
        <v>103.53743284435829</v>
      </c>
      <c r="N48" s="4" t="e">
        <f>((POWER[[#This Row],[Broad]]-#REF!)/#REF!)</f>
        <v>#REF!</v>
      </c>
      <c r="O48" s="5" t="e">
        <f>((POWER[[#This Row],[Vert]]-#REF!)/#REF!)</f>
        <v>#REF!</v>
      </c>
      <c r="P48" s="4" t="e">
        <f>((POWER[[#This Row],[Pro Agility]]-#REF!)/#REF!)*-1</f>
        <v>#REF!</v>
      </c>
      <c r="Q48" s="4" t="e">
        <f>((POWER[[#This Row],[L - Drill]]-#REF!)/#REF!)*-1</f>
        <v>#REF!</v>
      </c>
      <c r="R48" s="4" t="e">
        <f>((POWER[[#This Row],[10 - yd]]-#REF!)/#REF!)*-1</f>
        <v>#REF!</v>
      </c>
      <c r="S48" s="4" t="e">
        <f>((POWER[[#This Row],[40 - yd]]-#REF!)/#REF!)*-1</f>
        <v>#REF!</v>
      </c>
      <c r="T48" s="4" t="e">
        <f>((POWER[[#This Row],[225 Bench]]-#REF!)/#REF!)</f>
        <v>#REF!</v>
      </c>
      <c r="U48" s="4" t="e">
        <f>((POWER[[#This Row],[Pull Ups]]-#REF!)/#REF!)</f>
        <v>#REF!</v>
      </c>
      <c r="V48" s="4" t="e">
        <f>((POWER[[#This Row],[Power Index]]-#REF!)/#REF!)</f>
        <v>#REF!</v>
      </c>
      <c r="W48" s="4" t="e">
        <f>(POWER[[#This Row],[Z - Score Broad]]*10)+50</f>
        <v>#REF!</v>
      </c>
      <c r="X48" s="4" t="e">
        <f>(POWER[[#This Row],[Z - Score Vert]]*10)+50</f>
        <v>#REF!</v>
      </c>
      <c r="Y48" s="4" t="e">
        <f>(POWER[[#This Row],[Z - Score Pro Agility]]*10)+50</f>
        <v>#REF!</v>
      </c>
      <c r="Z48" s="4" t="e">
        <f>(POWER[[#This Row],[Z - Score L - Drill]]*10)+50</f>
        <v>#REF!</v>
      </c>
      <c r="AA48" s="4" t="e">
        <f>(POWER[[#This Row],[Z - Score 10 - yd]]*10)+50</f>
        <v>#REF!</v>
      </c>
      <c r="AB48" s="4" t="e">
        <f>(POWER[[#This Row],[Z - Score 40 yd]]*10)+50</f>
        <v>#REF!</v>
      </c>
      <c r="AC48" s="4" t="e">
        <f>(POWER[[#This Row],[Z - Score Bench]]*10)+50</f>
        <v>#REF!</v>
      </c>
      <c r="AD48" s="4" t="e">
        <f>(POWER[[#This Row],[Z - Score Pull Ups]]*10)+50</f>
        <v>#REF!</v>
      </c>
      <c r="AE48" s="4" t="e">
        <f>(POWER[[#This Row],[Z - Score Power Index]]*10)+50</f>
        <v>#REF!</v>
      </c>
    </row>
    <row r="49" spans="1:31" x14ac:dyDescent="0.25">
      <c r="A49" t="s">
        <v>51</v>
      </c>
      <c r="B49" s="3">
        <v>44244</v>
      </c>
      <c r="C49" s="7">
        <v>2</v>
      </c>
      <c r="D49" s="6">
        <v>169</v>
      </c>
      <c r="E49">
        <v>120</v>
      </c>
      <c r="F49">
        <v>40</v>
      </c>
      <c r="G49" s="4">
        <v>3.99</v>
      </c>
      <c r="H49" s="4">
        <v>5.63131868131868</v>
      </c>
      <c r="I49" s="4">
        <v>2.3044522144522102</v>
      </c>
      <c r="J49">
        <v>4.72</v>
      </c>
      <c r="K49">
        <v>32</v>
      </c>
      <c r="L49">
        <v>10</v>
      </c>
      <c r="M49" s="4">
        <f>(SQRT(POWER[[#This Row],[Weight]])*(SQRT(POWER[[#This Row],[Vert]])))</f>
        <v>82.219219164377861</v>
      </c>
      <c r="N49" s="4" t="e">
        <f>((POWER[[#This Row],[Broad]]-#REF!)/#REF!)</f>
        <v>#REF!</v>
      </c>
      <c r="O49" s="5" t="e">
        <f>((POWER[[#This Row],[Vert]]-#REF!)/#REF!)</f>
        <v>#REF!</v>
      </c>
      <c r="P49" s="4" t="e">
        <f>((POWER[[#This Row],[Pro Agility]]-#REF!)/#REF!)*-1</f>
        <v>#REF!</v>
      </c>
      <c r="Q49" s="4" t="e">
        <f>((POWER[[#This Row],[L - Drill]]-#REF!)/#REF!)*-1</f>
        <v>#REF!</v>
      </c>
      <c r="R49" s="4" t="e">
        <f>((POWER[[#This Row],[10 - yd]]-#REF!)/#REF!)*-1</f>
        <v>#REF!</v>
      </c>
      <c r="S49" s="4" t="e">
        <f>((POWER[[#This Row],[40 - yd]]-#REF!)/#REF!)*-1</f>
        <v>#REF!</v>
      </c>
      <c r="T49" s="4" t="e">
        <f>((POWER[[#This Row],[225 Bench]]-#REF!)/#REF!)</f>
        <v>#REF!</v>
      </c>
      <c r="U49" s="4" t="e">
        <f>((POWER[[#This Row],[Pull Ups]]-#REF!)/#REF!)</f>
        <v>#REF!</v>
      </c>
      <c r="V49" s="4" t="e">
        <f>((POWER[[#This Row],[Power Index]]-#REF!)/#REF!)</f>
        <v>#REF!</v>
      </c>
      <c r="W49" s="4" t="e">
        <f>(POWER[[#This Row],[Z - Score Broad]]*10)+50</f>
        <v>#REF!</v>
      </c>
      <c r="X49" s="4" t="e">
        <f>(POWER[[#This Row],[Z - Score Vert]]*10)+50</f>
        <v>#REF!</v>
      </c>
      <c r="Y49" s="4" t="e">
        <f>(POWER[[#This Row],[Z - Score Pro Agility]]*10)+50</f>
        <v>#REF!</v>
      </c>
      <c r="Z49" s="4" t="e">
        <f>(POWER[[#This Row],[Z - Score L - Drill]]*10)+50</f>
        <v>#REF!</v>
      </c>
      <c r="AA49" s="4" t="e">
        <f>(POWER[[#This Row],[Z - Score 10 - yd]]*10)+50</f>
        <v>#REF!</v>
      </c>
      <c r="AB49" s="4" t="e">
        <f>(POWER[[#This Row],[Z - Score 40 yd]]*10)+50</f>
        <v>#REF!</v>
      </c>
      <c r="AC49" s="4" t="e">
        <f>(POWER[[#This Row],[Z - Score Bench]]*10)+50</f>
        <v>#REF!</v>
      </c>
      <c r="AD49" s="4" t="e">
        <f>(POWER[[#This Row],[Z - Score Pull Ups]]*10)+50</f>
        <v>#REF!</v>
      </c>
      <c r="AE49" s="4" t="e">
        <f>(POWER[[#This Row],[Z - Score Power Index]]*10)+50</f>
        <v>#REF!</v>
      </c>
    </row>
    <row r="50" spans="1:31" x14ac:dyDescent="0.25">
      <c r="A50" t="s">
        <v>52</v>
      </c>
      <c r="B50" s="3">
        <v>44244</v>
      </c>
      <c r="C50" s="7">
        <v>2</v>
      </c>
      <c r="D50" s="6">
        <v>314</v>
      </c>
      <c r="E50">
        <v>120</v>
      </c>
      <c r="F50">
        <v>40</v>
      </c>
      <c r="G50" s="4">
        <v>3.99</v>
      </c>
      <c r="H50" s="4">
        <v>5.63131868131868</v>
      </c>
      <c r="I50" s="4">
        <v>2.3044522144522102</v>
      </c>
      <c r="J50">
        <v>4.72</v>
      </c>
      <c r="K50">
        <v>32</v>
      </c>
      <c r="L50">
        <v>10</v>
      </c>
      <c r="M50" s="4">
        <f>(SQRT(POWER[[#This Row],[Weight]])*(SQRT(POWER[[#This Row],[Vert]])))</f>
        <v>112.0714058089752</v>
      </c>
      <c r="N50" s="4" t="e">
        <f>((POWER[[#This Row],[Broad]]-#REF!)/#REF!)</f>
        <v>#REF!</v>
      </c>
      <c r="O50" s="5" t="e">
        <f>((POWER[[#This Row],[Vert]]-#REF!)/#REF!)</f>
        <v>#REF!</v>
      </c>
      <c r="P50" s="4" t="e">
        <f>((POWER[[#This Row],[Pro Agility]]-#REF!)/#REF!)*-1</f>
        <v>#REF!</v>
      </c>
      <c r="Q50" s="4" t="e">
        <f>((POWER[[#This Row],[L - Drill]]-#REF!)/#REF!)*-1</f>
        <v>#REF!</v>
      </c>
      <c r="R50" s="4" t="e">
        <f>((POWER[[#This Row],[10 - yd]]-#REF!)/#REF!)*-1</f>
        <v>#REF!</v>
      </c>
      <c r="S50" s="4" t="e">
        <f>((POWER[[#This Row],[40 - yd]]-#REF!)/#REF!)*-1</f>
        <v>#REF!</v>
      </c>
      <c r="T50" s="4" t="e">
        <f>((POWER[[#This Row],[225 Bench]]-#REF!)/#REF!)</f>
        <v>#REF!</v>
      </c>
      <c r="U50" s="4" t="e">
        <f>((POWER[[#This Row],[Pull Ups]]-#REF!)/#REF!)</f>
        <v>#REF!</v>
      </c>
      <c r="V50" s="4" t="e">
        <f>((POWER[[#This Row],[Power Index]]-#REF!)/#REF!)</f>
        <v>#REF!</v>
      </c>
      <c r="W50" s="4" t="e">
        <f>(POWER[[#This Row],[Z - Score Broad]]*10)+50</f>
        <v>#REF!</v>
      </c>
      <c r="X50" s="4" t="e">
        <f>(POWER[[#This Row],[Z - Score Vert]]*10)+50</f>
        <v>#REF!</v>
      </c>
      <c r="Y50" s="4" t="e">
        <f>(POWER[[#This Row],[Z - Score Pro Agility]]*10)+50</f>
        <v>#REF!</v>
      </c>
      <c r="Z50" s="4" t="e">
        <f>(POWER[[#This Row],[Z - Score L - Drill]]*10)+50</f>
        <v>#REF!</v>
      </c>
      <c r="AA50" s="4" t="e">
        <f>(POWER[[#This Row],[Z - Score 10 - yd]]*10)+50</f>
        <v>#REF!</v>
      </c>
      <c r="AB50" s="4" t="e">
        <f>(POWER[[#This Row],[Z - Score 40 yd]]*10)+50</f>
        <v>#REF!</v>
      </c>
      <c r="AC50" s="4" t="e">
        <f>(POWER[[#This Row],[Z - Score Bench]]*10)+50</f>
        <v>#REF!</v>
      </c>
      <c r="AD50" s="4" t="e">
        <f>(POWER[[#This Row],[Z - Score Pull Ups]]*10)+50</f>
        <v>#REF!</v>
      </c>
      <c r="AE50" s="4" t="e">
        <f>(POWER[[#This Row],[Z - Score Power Index]]*10)+50</f>
        <v>#REF!</v>
      </c>
    </row>
    <row r="51" spans="1:31" x14ac:dyDescent="0.25">
      <c r="A51" t="s">
        <v>53</v>
      </c>
      <c r="B51" s="3">
        <v>44244</v>
      </c>
      <c r="C51" s="7">
        <v>2</v>
      </c>
      <c r="D51" s="6">
        <v>161</v>
      </c>
      <c r="E51">
        <v>120</v>
      </c>
      <c r="F51">
        <v>40</v>
      </c>
      <c r="G51" s="4">
        <v>3.99</v>
      </c>
      <c r="H51" s="4">
        <v>5.63131868131868</v>
      </c>
      <c r="I51" s="4">
        <v>2.3044522144522102</v>
      </c>
      <c r="J51">
        <v>4.72</v>
      </c>
      <c r="K51">
        <v>32</v>
      </c>
      <c r="L51">
        <v>10</v>
      </c>
      <c r="M51" s="4">
        <f>(SQRT(POWER[[#This Row],[Weight]])*(SQRT(POWER[[#This Row],[Vert]])))</f>
        <v>80.249610590955527</v>
      </c>
      <c r="N51" s="4" t="e">
        <f>((POWER[[#This Row],[Broad]]-#REF!)/#REF!)</f>
        <v>#REF!</v>
      </c>
      <c r="O51" s="5" t="e">
        <f>((POWER[[#This Row],[Vert]]-#REF!)/#REF!)</f>
        <v>#REF!</v>
      </c>
      <c r="P51" s="4" t="e">
        <f>((POWER[[#This Row],[Pro Agility]]-#REF!)/#REF!)*-1</f>
        <v>#REF!</v>
      </c>
      <c r="Q51" s="4" t="e">
        <f>((POWER[[#This Row],[L - Drill]]-#REF!)/#REF!)*-1</f>
        <v>#REF!</v>
      </c>
      <c r="R51" s="4" t="e">
        <f>((POWER[[#This Row],[10 - yd]]-#REF!)/#REF!)*-1</f>
        <v>#REF!</v>
      </c>
      <c r="S51" s="4" t="e">
        <f>((POWER[[#This Row],[40 - yd]]-#REF!)/#REF!)*-1</f>
        <v>#REF!</v>
      </c>
      <c r="T51" s="4" t="e">
        <f>((POWER[[#This Row],[225 Bench]]-#REF!)/#REF!)</f>
        <v>#REF!</v>
      </c>
      <c r="U51" s="4" t="e">
        <f>((POWER[[#This Row],[Pull Ups]]-#REF!)/#REF!)</f>
        <v>#REF!</v>
      </c>
      <c r="V51" s="4" t="e">
        <f>((POWER[[#This Row],[Power Index]]-#REF!)/#REF!)</f>
        <v>#REF!</v>
      </c>
      <c r="W51" s="4" t="e">
        <f>(POWER[[#This Row],[Z - Score Broad]]*10)+50</f>
        <v>#REF!</v>
      </c>
      <c r="X51" s="4" t="e">
        <f>(POWER[[#This Row],[Z - Score Vert]]*10)+50</f>
        <v>#REF!</v>
      </c>
      <c r="Y51" s="4" t="e">
        <f>(POWER[[#This Row],[Z - Score Pro Agility]]*10)+50</f>
        <v>#REF!</v>
      </c>
      <c r="Z51" s="4" t="e">
        <f>(POWER[[#This Row],[Z - Score L - Drill]]*10)+50</f>
        <v>#REF!</v>
      </c>
      <c r="AA51" s="4" t="e">
        <f>(POWER[[#This Row],[Z - Score 10 - yd]]*10)+50</f>
        <v>#REF!</v>
      </c>
      <c r="AB51" s="4" t="e">
        <f>(POWER[[#This Row],[Z - Score 40 yd]]*10)+50</f>
        <v>#REF!</v>
      </c>
      <c r="AC51" s="4" t="e">
        <f>(POWER[[#This Row],[Z - Score Bench]]*10)+50</f>
        <v>#REF!</v>
      </c>
      <c r="AD51" s="4" t="e">
        <f>(POWER[[#This Row],[Z - Score Pull Ups]]*10)+50</f>
        <v>#REF!</v>
      </c>
      <c r="AE51" s="4" t="e">
        <f>(POWER[[#This Row],[Z - Score Power Index]]*10)+50</f>
        <v>#REF!</v>
      </c>
    </row>
    <row r="52" spans="1:31" x14ac:dyDescent="0.25">
      <c r="A52" t="s">
        <v>54</v>
      </c>
      <c r="B52" s="3">
        <v>44244</v>
      </c>
      <c r="C52" s="7">
        <v>2</v>
      </c>
      <c r="D52" s="6">
        <v>248</v>
      </c>
      <c r="E52">
        <v>120</v>
      </c>
      <c r="F52">
        <v>40</v>
      </c>
      <c r="G52" s="4">
        <v>3.99</v>
      </c>
      <c r="H52" s="4">
        <v>5.63131868131868</v>
      </c>
      <c r="I52" s="4">
        <v>2.3044522144522102</v>
      </c>
      <c r="J52">
        <v>4.72</v>
      </c>
      <c r="K52">
        <v>32</v>
      </c>
      <c r="L52">
        <v>10</v>
      </c>
      <c r="M52" s="4">
        <f>(SQRT(POWER[[#This Row],[Weight]])*(SQRT(POWER[[#This Row],[Vert]])))</f>
        <v>99.599196783909861</v>
      </c>
      <c r="N52" s="4" t="e">
        <f>((POWER[[#This Row],[Broad]]-#REF!)/#REF!)</f>
        <v>#REF!</v>
      </c>
      <c r="O52" s="5" t="e">
        <f>((POWER[[#This Row],[Vert]]-#REF!)/#REF!)</f>
        <v>#REF!</v>
      </c>
      <c r="P52" s="4" t="e">
        <f>((POWER[[#This Row],[Pro Agility]]-#REF!)/#REF!)*-1</f>
        <v>#REF!</v>
      </c>
      <c r="Q52" s="4" t="e">
        <f>((POWER[[#This Row],[L - Drill]]-#REF!)/#REF!)*-1</f>
        <v>#REF!</v>
      </c>
      <c r="R52" s="4" t="e">
        <f>((POWER[[#This Row],[10 - yd]]-#REF!)/#REF!)*-1</f>
        <v>#REF!</v>
      </c>
      <c r="S52" s="4" t="e">
        <f>((POWER[[#This Row],[40 - yd]]-#REF!)/#REF!)*-1</f>
        <v>#REF!</v>
      </c>
      <c r="T52" s="4" t="e">
        <f>((POWER[[#This Row],[225 Bench]]-#REF!)/#REF!)</f>
        <v>#REF!</v>
      </c>
      <c r="U52" s="4" t="e">
        <f>((POWER[[#This Row],[Pull Ups]]-#REF!)/#REF!)</f>
        <v>#REF!</v>
      </c>
      <c r="V52" s="4" t="e">
        <f>((POWER[[#This Row],[Power Index]]-#REF!)/#REF!)</f>
        <v>#REF!</v>
      </c>
      <c r="W52" s="4" t="e">
        <f>(POWER[[#This Row],[Z - Score Broad]]*10)+50</f>
        <v>#REF!</v>
      </c>
      <c r="X52" s="4" t="e">
        <f>(POWER[[#This Row],[Z - Score Vert]]*10)+50</f>
        <v>#REF!</v>
      </c>
      <c r="Y52" s="4" t="e">
        <f>(POWER[[#This Row],[Z - Score Pro Agility]]*10)+50</f>
        <v>#REF!</v>
      </c>
      <c r="Z52" s="4" t="e">
        <f>(POWER[[#This Row],[Z - Score L - Drill]]*10)+50</f>
        <v>#REF!</v>
      </c>
      <c r="AA52" s="4" t="e">
        <f>(POWER[[#This Row],[Z - Score 10 - yd]]*10)+50</f>
        <v>#REF!</v>
      </c>
      <c r="AB52" s="4" t="e">
        <f>(POWER[[#This Row],[Z - Score 40 yd]]*10)+50</f>
        <v>#REF!</v>
      </c>
      <c r="AC52" s="4" t="e">
        <f>(POWER[[#This Row],[Z - Score Bench]]*10)+50</f>
        <v>#REF!</v>
      </c>
      <c r="AD52" s="4" t="e">
        <f>(POWER[[#This Row],[Z - Score Pull Ups]]*10)+50</f>
        <v>#REF!</v>
      </c>
      <c r="AE52" s="4" t="e">
        <f>(POWER[[#This Row],[Z - Score Power Index]]*10)+50</f>
        <v>#REF!</v>
      </c>
    </row>
    <row r="53" spans="1:31" x14ac:dyDescent="0.25">
      <c r="A53" t="s">
        <v>55</v>
      </c>
      <c r="B53" s="3">
        <v>44244</v>
      </c>
      <c r="C53" s="7">
        <v>2</v>
      </c>
      <c r="D53" s="6">
        <v>255</v>
      </c>
      <c r="E53">
        <v>120</v>
      </c>
      <c r="F53">
        <v>40</v>
      </c>
      <c r="G53" s="4">
        <v>3.99</v>
      </c>
      <c r="H53" s="4">
        <v>5.63131868131868</v>
      </c>
      <c r="I53" s="4">
        <v>2.3044522144522102</v>
      </c>
      <c r="J53">
        <v>4.72</v>
      </c>
      <c r="K53">
        <v>32</v>
      </c>
      <c r="L53">
        <v>10</v>
      </c>
      <c r="M53" s="4">
        <f>(SQRT(POWER[[#This Row],[Weight]])*(SQRT(POWER[[#This Row],[Vert]])))</f>
        <v>100.99504938362078</v>
      </c>
      <c r="N53" s="4" t="e">
        <f>((POWER[[#This Row],[Broad]]-#REF!)/#REF!)</f>
        <v>#REF!</v>
      </c>
      <c r="O53" s="5" t="e">
        <f>((POWER[[#This Row],[Vert]]-#REF!)/#REF!)</f>
        <v>#REF!</v>
      </c>
      <c r="P53" s="4" t="e">
        <f>((POWER[[#This Row],[Pro Agility]]-#REF!)/#REF!)*-1</f>
        <v>#REF!</v>
      </c>
      <c r="Q53" s="4" t="e">
        <f>((POWER[[#This Row],[L - Drill]]-#REF!)/#REF!)*-1</f>
        <v>#REF!</v>
      </c>
      <c r="R53" s="4" t="e">
        <f>((POWER[[#This Row],[10 - yd]]-#REF!)/#REF!)*-1</f>
        <v>#REF!</v>
      </c>
      <c r="S53" s="4" t="e">
        <f>((POWER[[#This Row],[40 - yd]]-#REF!)/#REF!)*-1</f>
        <v>#REF!</v>
      </c>
      <c r="T53" s="4" t="e">
        <f>((POWER[[#This Row],[225 Bench]]-#REF!)/#REF!)</f>
        <v>#REF!</v>
      </c>
      <c r="U53" s="4" t="e">
        <f>((POWER[[#This Row],[Pull Ups]]-#REF!)/#REF!)</f>
        <v>#REF!</v>
      </c>
      <c r="V53" s="4" t="e">
        <f>((POWER[[#This Row],[Power Index]]-#REF!)/#REF!)</f>
        <v>#REF!</v>
      </c>
      <c r="W53" s="4" t="e">
        <f>(POWER[[#This Row],[Z - Score Broad]]*10)+50</f>
        <v>#REF!</v>
      </c>
      <c r="X53" s="4" t="e">
        <f>(POWER[[#This Row],[Z - Score Vert]]*10)+50</f>
        <v>#REF!</v>
      </c>
      <c r="Y53" s="4" t="e">
        <f>(POWER[[#This Row],[Z - Score Pro Agility]]*10)+50</f>
        <v>#REF!</v>
      </c>
      <c r="Z53" s="4" t="e">
        <f>(POWER[[#This Row],[Z - Score L - Drill]]*10)+50</f>
        <v>#REF!</v>
      </c>
      <c r="AA53" s="4" t="e">
        <f>(POWER[[#This Row],[Z - Score 10 - yd]]*10)+50</f>
        <v>#REF!</v>
      </c>
      <c r="AB53" s="4" t="e">
        <f>(POWER[[#This Row],[Z - Score 40 yd]]*10)+50</f>
        <v>#REF!</v>
      </c>
      <c r="AC53" s="4" t="e">
        <f>(POWER[[#This Row],[Z - Score Bench]]*10)+50</f>
        <v>#REF!</v>
      </c>
      <c r="AD53" s="4" t="e">
        <f>(POWER[[#This Row],[Z - Score Pull Ups]]*10)+50</f>
        <v>#REF!</v>
      </c>
      <c r="AE53" s="4" t="e">
        <f>(POWER[[#This Row],[Z - Score Power Index]]*10)+50</f>
        <v>#REF!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4"/>
  <sheetViews>
    <sheetView tabSelected="1" workbookViewId="0"/>
  </sheetViews>
  <sheetFormatPr defaultRowHeight="15" x14ac:dyDescent="0.25"/>
  <cols>
    <col min="1" max="1" width="10.42578125" style="9" bestFit="1" customWidth="1"/>
    <col min="2" max="2" width="16.42578125" style="9" bestFit="1" customWidth="1"/>
    <col min="3" max="11" width="11.7109375" style="9" customWidth="1"/>
    <col min="12" max="12" width="13.5703125" style="9" customWidth="1"/>
    <col min="13" max="16384" width="9.140625" style="9"/>
  </cols>
  <sheetData>
    <row r="1" spans="1:12" x14ac:dyDescent="0.25">
      <c r="C1" s="15" t="s">
        <v>64</v>
      </c>
    </row>
    <row r="2" spans="1:12" x14ac:dyDescent="0.25">
      <c r="A2" s="9" t="s">
        <v>64</v>
      </c>
      <c r="B2" s="5"/>
      <c r="C2" s="10">
        <v>44244</v>
      </c>
    </row>
    <row r="3" spans="1:12" x14ac:dyDescent="0.25">
      <c r="A3" s="10">
        <v>44243</v>
      </c>
      <c r="B3" s="5" t="s">
        <v>67</v>
      </c>
      <c r="C3" s="13" t="s">
        <v>56</v>
      </c>
      <c r="D3" s="13" t="s">
        <v>57</v>
      </c>
      <c r="E3" s="13" t="s">
        <v>58</v>
      </c>
      <c r="F3" s="13" t="s">
        <v>70</v>
      </c>
      <c r="G3" s="13" t="s">
        <v>71</v>
      </c>
      <c r="H3" s="13" t="s">
        <v>59</v>
      </c>
      <c r="I3" s="13" t="s">
        <v>60</v>
      </c>
      <c r="J3" s="13" t="s">
        <v>72</v>
      </c>
      <c r="K3" s="13" t="s">
        <v>73</v>
      </c>
      <c r="L3" s="13" t="s">
        <v>61</v>
      </c>
    </row>
    <row r="4" spans="1:12" x14ac:dyDescent="0.25">
      <c r="B4" s="12" t="s">
        <v>49</v>
      </c>
      <c r="C4" s="11">
        <f>VLOOKUP(B4,POWER[],4,FALSE)</f>
        <v>233</v>
      </c>
      <c r="D4" s="11">
        <f>VLOOKUP(B4,POWER[],5,FALSE)</f>
        <v>140</v>
      </c>
      <c r="E4" s="11">
        <f>VLOOKUP($B$4,POWER[],6,FALSE)</f>
        <v>29</v>
      </c>
      <c r="F4" s="5">
        <f>VLOOKUP($B$4,POWER[],7,FALSE)</f>
        <v>5.63</v>
      </c>
      <c r="G4" s="5">
        <f>VLOOKUP($B$4,POWER[],8,FALSE)</f>
        <v>6.23</v>
      </c>
      <c r="H4" s="5">
        <f>VLOOKUP($B$4,POWER[],9,FALSE)</f>
        <v>2.1215151515151498</v>
      </c>
      <c r="I4" s="5">
        <f>VLOOKUP($B$4,POWER[],10,FALSE)</f>
        <v>5.0999999999999996</v>
      </c>
      <c r="J4" s="5">
        <f>VLOOKUP($B$4,POWER[],11,FALSE)</f>
        <v>6</v>
      </c>
      <c r="K4" s="5">
        <f>VLOOKUP($B$4,POWER[],12,FALSE)</f>
        <v>7</v>
      </c>
      <c r="L4" s="5">
        <f>VLOOKUP($B$4,POWER[],13,FALSE)</f>
        <v>82.200973230248309</v>
      </c>
    </row>
    <row r="5" spans="1:12" x14ac:dyDescent="0.25">
      <c r="B5" s="14" t="s">
        <v>68</v>
      </c>
      <c r="C5" s="5">
        <f ca="1">IFERROR((C4-C7)/C8,"-")</f>
        <v>0.20287315727775321</v>
      </c>
      <c r="D5" s="5" t="str">
        <f t="shared" ref="D5:L5" ca="1" si="0">IFERROR((D4-D7)/D8,"-")</f>
        <v>-</v>
      </c>
      <c r="E5" s="5" t="str">
        <f t="shared" ca="1" si="0"/>
        <v>-</v>
      </c>
      <c r="F5" s="5" t="str">
        <f t="shared" ca="1" si="0"/>
        <v>-</v>
      </c>
      <c r="G5" s="5" t="str">
        <f t="shared" ca="1" si="0"/>
        <v>-</v>
      </c>
      <c r="H5" s="5" t="str">
        <f t="shared" ca="1" si="0"/>
        <v>-</v>
      </c>
      <c r="I5" s="5" t="str">
        <f t="shared" ca="1" si="0"/>
        <v>-</v>
      </c>
      <c r="J5" s="5" t="str">
        <f t="shared" ca="1" si="0"/>
        <v>-</v>
      </c>
      <c r="K5" s="5" t="str">
        <f t="shared" ca="1" si="0"/>
        <v>-</v>
      </c>
      <c r="L5" s="5">
        <f t="shared" ca="1" si="0"/>
        <v>-1.2452244560995505</v>
      </c>
    </row>
    <row r="6" spans="1:12" x14ac:dyDescent="0.25">
      <c r="B6" s="14" t="s">
        <v>69</v>
      </c>
      <c r="C6" s="5">
        <f ca="1">IFERROR((C5*10)+50,"-")</f>
        <v>52.028731572777531</v>
      </c>
      <c r="D6" s="5" t="str">
        <f t="shared" ref="D6:L6" ca="1" si="1">IFERROR((D5*10)+50,"-")</f>
        <v>-</v>
      </c>
      <c r="E6" s="5" t="str">
        <f t="shared" ca="1" si="1"/>
        <v>-</v>
      </c>
      <c r="F6" s="5" t="str">
        <f t="shared" ca="1" si="1"/>
        <v>-</v>
      </c>
      <c r="G6" s="5" t="str">
        <f t="shared" ca="1" si="1"/>
        <v>-</v>
      </c>
      <c r="H6" s="5" t="str">
        <f t="shared" ca="1" si="1"/>
        <v>-</v>
      </c>
      <c r="I6" s="5" t="str">
        <f t="shared" ca="1" si="1"/>
        <v>-</v>
      </c>
      <c r="J6" s="5" t="str">
        <f t="shared" ca="1" si="1"/>
        <v>-</v>
      </c>
      <c r="K6" s="5" t="str">
        <f t="shared" ca="1" si="1"/>
        <v>-</v>
      </c>
      <c r="L6" s="5">
        <f t="shared" ca="1" si="1"/>
        <v>37.547755439004497</v>
      </c>
    </row>
    <row r="7" spans="1:12" x14ac:dyDescent="0.25">
      <c r="B7" s="12" t="s">
        <v>62</v>
      </c>
      <c r="C7" s="5">
        <f>IFERROR(AVERAGEIFS(POWER[Weight],POWER[Date],$C$2),"")</f>
        <v>223.76923076923077</v>
      </c>
      <c r="D7" s="5">
        <f>IFERROR(AVERAGEIFS(POWER[Broad],POWER[Date],$C$2),"")</f>
        <v>120</v>
      </c>
      <c r="E7" s="5">
        <f>IFERROR(AVERAGEIFS(POWER[Vert],POWER[Date],$C$2),"")</f>
        <v>40</v>
      </c>
      <c r="F7" s="5">
        <f>IFERROR(AVERAGEIFS(POWER[Pro Agility],POWER[Date],$C$2),"")</f>
        <v>3.9899999999999993</v>
      </c>
      <c r="G7" s="5">
        <f>IFERROR(AVERAGEIFS(POWER[L - Drill],POWER[Date],$C$2),"")</f>
        <v>5.6313186813186782</v>
      </c>
      <c r="H7" s="5">
        <f>IFERROR(AVERAGEIFS(POWER[10 - yd],POWER[Date],$C$2),"")</f>
        <v>2.3044522144522115</v>
      </c>
      <c r="I7" s="5">
        <f>IFERROR(AVERAGEIFS(POWER[40 - yd],POWER[Date],$C$2),"")</f>
        <v>4.72</v>
      </c>
      <c r="J7" s="5">
        <f>IFERROR(AVERAGEIFS(POWER[225 Bench],POWER[Date],$C$2),"")</f>
        <v>32</v>
      </c>
      <c r="K7" s="5">
        <f>IFERROR(AVERAGEIFS(POWER[Pull Ups],POWER[Date],$C$2),"")</f>
        <v>10</v>
      </c>
      <c r="L7" s="5">
        <f>IFERROR(AVERAGEIFS(POWER[Power Index],POWER[Date],$C$2),"")</f>
        <v>94.140185315330797</v>
      </c>
    </row>
    <row r="8" spans="1:12" x14ac:dyDescent="0.25">
      <c r="B8" s="12" t="s">
        <v>63</v>
      </c>
      <c r="C8" s="5">
        <f t="array" aca="1" ref="C8" ca="1">IFERROR(ROUND(_xlfn.STDEV.S(IF(POWER[Date]=$C$2,INDIRECT("POWER["&amp;C3&amp;"]"),"")),4),"")</f>
        <v>45.5002</v>
      </c>
      <c r="D8" s="5">
        <f t="array" aca="1" ref="D8" ca="1">IFERROR(ROUND(_xlfn.STDEV.S(IF(POWER[Date]=$C$2,INDIRECT("POWER["&amp;D3&amp;"]"),"")),4),"")</f>
        <v>0</v>
      </c>
      <c r="E8" s="5">
        <f t="array" aca="1" ref="E8" ca="1">IFERROR(ROUND(_xlfn.STDEV.S(IF(POWER[Date]=$C$2,INDIRECT("POWER["&amp;E3&amp;"]"),"")),4),"")</f>
        <v>0</v>
      </c>
      <c r="F8" s="5">
        <f t="array" aca="1" ref="F8" ca="1">IFERROR(ROUND(_xlfn.STDEV.S(IF(POWER[Date]=$C$2,INDIRECT("POWER["&amp;F3&amp;"]"),"")),4),"")</f>
        <v>0</v>
      </c>
      <c r="G8" s="5">
        <f t="array" aca="1" ref="G8" ca="1">IFERROR(ROUND(_xlfn.STDEV.S(IF(POWER[Date]=$C$2,INDIRECT("POWER["&amp;G3&amp;"]"),"")),4),"")</f>
        <v>0</v>
      </c>
      <c r="H8" s="5">
        <f t="array" aca="1" ref="H8" ca="1">IFERROR(ROUND(_xlfn.STDEV.S(IF(POWER[Date]=$C$2,INDIRECT("POWER["&amp;H3&amp;"]"),"")),4),"")</f>
        <v>0</v>
      </c>
      <c r="I8" s="5">
        <f t="array" aca="1" ref="I8" ca="1">IFERROR(ROUND(_xlfn.STDEV.S(IF(POWER[Date]=$C$2,INDIRECT("POWER["&amp;I3&amp;"]"),"")),4),"")</f>
        <v>0</v>
      </c>
      <c r="J8" s="5">
        <f t="array" aca="1" ref="J8" ca="1">IFERROR(ROUND(_xlfn.STDEV.S(IF(POWER[Date]=$C$2,INDIRECT("POWER["&amp;J3&amp;"]"),"")),4),"")</f>
        <v>0</v>
      </c>
      <c r="K8" s="5">
        <f t="array" aca="1" ref="K8" ca="1">IFERROR(ROUND(_xlfn.STDEV.S(IF(POWER[Date]=$C$2,INDIRECT("POWER["&amp;K3&amp;"]"),"")),4),"")</f>
        <v>0</v>
      </c>
      <c r="L8" s="5">
        <f t="array" aca="1" ref="L8" ca="1">IFERROR(ROUND(_xlfn.STDEV.S(IF(POWER[Date]=$C$2,INDIRECT("POWER["&amp;L3&amp;"]"),"")),4),"")</f>
        <v>9.5879999999999992</v>
      </c>
    </row>
    <row r="9" spans="1:12" x14ac:dyDescent="0.25">
      <c r="B9" s="12" t="s">
        <v>66</v>
      </c>
      <c r="C9" s="5">
        <v>50</v>
      </c>
      <c r="D9" s="5">
        <v>50</v>
      </c>
      <c r="E9" s="5">
        <v>50</v>
      </c>
      <c r="F9" s="5">
        <v>50</v>
      </c>
      <c r="G9" s="5">
        <v>50</v>
      </c>
      <c r="H9" s="5">
        <v>50</v>
      </c>
      <c r="I9" s="5">
        <v>50</v>
      </c>
      <c r="J9" s="5">
        <v>50</v>
      </c>
      <c r="K9" s="5">
        <v>50</v>
      </c>
      <c r="L9" s="5">
        <v>50</v>
      </c>
    </row>
    <row r="10" spans="1:12" x14ac:dyDescent="0.25">
      <c r="C10" s="5"/>
    </row>
    <row r="12" spans="1:12" x14ac:dyDescent="0.25">
      <c r="A12" s="10"/>
    </row>
    <row r="15" spans="1:12" x14ac:dyDescent="0.25">
      <c r="C15" s="5"/>
    </row>
    <row r="16" spans="1:12" x14ac:dyDescent="0.25">
      <c r="C16" s="5"/>
    </row>
    <row r="17" spans="3:3" x14ac:dyDescent="0.25">
      <c r="C17" s="5"/>
    </row>
    <row r="18" spans="3:3" x14ac:dyDescent="0.25">
      <c r="C18" s="5"/>
    </row>
    <row r="19" spans="3:3" x14ac:dyDescent="0.25">
      <c r="C19" s="5"/>
    </row>
    <row r="20" spans="3:3" x14ac:dyDescent="0.25">
      <c r="C20" s="5"/>
    </row>
    <row r="21" spans="3:3" x14ac:dyDescent="0.25">
      <c r="C21" s="5"/>
    </row>
    <row r="22" spans="3:3" x14ac:dyDescent="0.25">
      <c r="C22" s="5"/>
    </row>
    <row r="23" spans="3:3" x14ac:dyDescent="0.25">
      <c r="C23" s="5"/>
    </row>
    <row r="24" spans="3:3" x14ac:dyDescent="0.25">
      <c r="C24" s="5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Names!$A$3:$A$28</xm:f>
          </x14:formula1>
          <xm:sqref>B4</xm:sqref>
        </x14:dataValidation>
        <x14:dataValidation type="list" allowBlank="1" showInputMessage="1" showErrorMessage="1" xr:uid="{00000000-0002-0000-0200-000001000000}">
          <x14:formula1>
            <xm:f>Names!$D$3:$D$24</xm:f>
          </x14:formula1>
          <xm:sqref>C2 A3</xm:sqref>
        </x14:dataValidation>
        <x14:dataValidation type="list" allowBlank="1" showInputMessage="1" showErrorMessage="1" xr:uid="{00000000-0002-0000-0200-000002000000}">
          <x14:formula1>
            <xm:f>Names!$F$3:$F$25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Names</vt:lpstr>
      <vt:lpstr>POWER PROFILE</vt:lpstr>
      <vt:lpstr>Sheet3</vt:lpstr>
    </vt:vector>
  </TitlesOfParts>
  <Company>Purdue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Tripp, Dustin L</dc:creator>
  <cp:lastModifiedBy>Hans Vogelaar</cp:lastModifiedBy>
  <dcterms:created xsi:type="dcterms:W3CDTF">2021-02-16T15:38:53Z</dcterms:created>
  <dcterms:modified xsi:type="dcterms:W3CDTF">2021-02-17T19:30:04Z</dcterms:modified>
</cp:coreProperties>
</file>