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1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0" documentId="8_{CE909B52-98B0-4CF5-8E05-8708F7A5E518}" xr6:coauthVersionLast="45" xr6:coauthVersionMax="45" xr10:uidLastSave="{00000000-0000-0000-0000-000000000000}"/>
  <bookViews>
    <workbookView xWindow="-120" yWindow="-120" windowWidth="29040" windowHeight="15990" xr2:uid="{EDD03CDA-079A-49B8-968C-707496A64DCA}"/>
  </bookViews>
  <sheets>
    <sheet name="Biller Overview" sheetId="1" r:id="rId1"/>
    <sheet name="Master Data" sheetId="2" r:id="rId2"/>
  </sheets>
  <definedNames>
    <definedName name="Aliaswire">'Master Data'!$B$249:$B$253</definedName>
    <definedName name="BMO">'Master Data'!$D$249:$D$253</definedName>
    <definedName name="BoH">'Master Data'!$C$249:$C$253</definedName>
    <definedName name="CitiCCB">'Master Data'!$E$249:$E$253</definedName>
    <definedName name="CitiTTS">'Master Data'!#REF!</definedName>
    <definedName name="MUFG">'Master Data'!$F$249:$F$252</definedName>
    <definedName name="_xlnm.Print_Area" localSheetId="0">'Biller Overview'!$A$1:$E$82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41" i="1" l="1" a="1"/>
  <c r="I41" i="1" s="1"/>
  <c r="H41" i="1" a="1"/>
  <c r="H41" i="1" s="1"/>
  <c r="J68" i="2"/>
  <c r="G68" i="2"/>
  <c r="L36" i="1" a="1"/>
  <c r="L36" i="1" s="1"/>
  <c r="K36" i="1" a="1"/>
  <c r="K36" i="1" s="1"/>
  <c r="J36" i="1" a="1"/>
  <c r="J36" i="1" s="1"/>
  <c r="I36" i="1" a="1"/>
  <c r="I36" i="1" s="1"/>
  <c r="H36" i="1" a="1"/>
  <c r="H36" i="1" s="1"/>
  <c r="G36" i="1" a="1"/>
  <c r="G36" i="1" s="1"/>
  <c r="L33" i="1" a="1"/>
  <c r="L33" i="1" s="1"/>
  <c r="K33" i="1" a="1"/>
  <c r="K33" i="1" s="1"/>
  <c r="J33" i="1" a="1"/>
  <c r="J33" i="1" s="1"/>
  <c r="I33" i="1" a="1"/>
  <c r="I33" i="1" s="1"/>
  <c r="H33" i="1" a="1"/>
  <c r="H33" i="1" s="1"/>
  <c r="G33" i="1" a="1"/>
  <c r="G33" i="1" s="1"/>
  <c r="L32" i="1" a="1"/>
  <c r="L32" i="1" s="1"/>
  <c r="K32" i="1" a="1"/>
  <c r="K32" i="1" s="1"/>
  <c r="J32" i="1" a="1"/>
  <c r="J32" i="1" s="1"/>
  <c r="I32" i="1" a="1"/>
  <c r="I32" i="1" s="1"/>
  <c r="H32" i="1" a="1"/>
  <c r="H32" i="1" s="1"/>
  <c r="G32" i="1" a="1"/>
  <c r="G32" i="1" s="1"/>
  <c r="L31" i="1" a="1"/>
  <c r="L31" i="1" s="1"/>
  <c r="K31" i="1" a="1"/>
  <c r="K31" i="1" s="1"/>
  <c r="J31" i="1" a="1"/>
  <c r="J31" i="1" s="1"/>
  <c r="I31" i="1" a="1"/>
  <c r="I31" i="1" s="1"/>
  <c r="H31" i="1" a="1"/>
  <c r="H31" i="1" s="1"/>
  <c r="G31" i="1" a="1"/>
  <c r="G31" i="1" s="1"/>
  <c r="L30" i="1" a="1"/>
  <c r="L30" i="1" s="1"/>
  <c r="K30" i="1" a="1"/>
  <c r="K30" i="1" s="1"/>
  <c r="J30" i="1" a="1"/>
  <c r="J30" i="1" s="1"/>
  <c r="I30" i="1" a="1"/>
  <c r="I30" i="1" s="1"/>
  <c r="H30" i="1" a="1"/>
  <c r="H30" i="1" s="1"/>
  <c r="G30" i="1" a="1"/>
  <c r="G30" i="1" s="1"/>
  <c r="I28" i="1" a="1"/>
  <c r="I28" i="1" s="1"/>
  <c r="L28" i="1" s="1"/>
  <c r="H28" i="1"/>
  <c r="K28" i="1" s="1"/>
  <c r="G28" i="1"/>
  <c r="I27" i="1" a="1"/>
  <c r="I27" i="1" s="1"/>
  <c r="L27" i="1" s="1"/>
  <c r="H27" i="1"/>
  <c r="K27" i="1" s="1"/>
  <c r="G27" i="1"/>
  <c r="I25" i="1" a="1"/>
  <c r="I25" i="1" s="1"/>
  <c r="L25" i="1" s="1"/>
  <c r="H25" i="1"/>
  <c r="K25" i="1" s="1"/>
  <c r="G25" i="1"/>
  <c r="L37" i="1" a="1"/>
  <c r="L37" i="1" s="1"/>
  <c r="K37" i="1" a="1"/>
  <c r="K37" i="1" s="1"/>
  <c r="J37" i="1" a="1"/>
  <c r="J37" i="1" s="1"/>
  <c r="I37" i="1" a="1"/>
  <c r="I37" i="1" s="1"/>
  <c r="H37" i="1" a="1"/>
  <c r="H37" i="1" s="1"/>
  <c r="G37" i="1" a="1"/>
  <c r="G37" i="1" s="1"/>
  <c r="L62" i="1" a="1"/>
  <c r="L62" i="1" s="1"/>
  <c r="K62" i="1" a="1"/>
  <c r="K62" i="1" s="1"/>
  <c r="J62" i="1" a="1"/>
  <c r="J62" i="1" s="1"/>
  <c r="I62" i="1" a="1"/>
  <c r="I62" i="1" s="1"/>
  <c r="H62" i="1" a="1"/>
  <c r="H62" i="1" s="1"/>
  <c r="G62" i="1" a="1"/>
  <c r="G62" i="1" s="1"/>
  <c r="L61" i="1" a="1"/>
  <c r="L61" i="1" s="1"/>
  <c r="K61" i="1" a="1"/>
  <c r="K61" i="1" s="1"/>
  <c r="J61" i="1" a="1"/>
  <c r="J61" i="1" s="1"/>
  <c r="I61" i="1" a="1"/>
  <c r="I61" i="1" s="1"/>
  <c r="H61" i="1" a="1"/>
  <c r="H61" i="1" s="1"/>
  <c r="G61" i="1" a="1"/>
  <c r="G61" i="1" s="1"/>
  <c r="L35" i="1" a="1"/>
  <c r="L35" i="1" s="1"/>
  <c r="K35" i="1" a="1"/>
  <c r="K35" i="1" s="1"/>
  <c r="J35" i="1" a="1"/>
  <c r="J35" i="1" s="1"/>
  <c r="I35" i="1" a="1"/>
  <c r="I35" i="1" s="1"/>
  <c r="H35" i="1" a="1"/>
  <c r="H35" i="1" s="1"/>
  <c r="G35" i="1" a="1"/>
  <c r="G35" i="1" s="1"/>
  <c r="L45" i="1" a="1"/>
  <c r="L45" i="1" s="1"/>
  <c r="K45" i="1" a="1"/>
  <c r="K45" i="1" s="1"/>
  <c r="J45" i="1" a="1"/>
  <c r="J45" i="1" s="1"/>
  <c r="I45" i="1" a="1"/>
  <c r="I45" i="1" s="1"/>
  <c r="H45" i="1" a="1"/>
  <c r="H45" i="1" s="1"/>
  <c r="G45" i="1" a="1"/>
  <c r="G45" i="1" s="1"/>
  <c r="L58" i="1" a="1"/>
  <c r="L58" i="1" s="1"/>
  <c r="K58" i="1" a="1"/>
  <c r="K58" i="1" s="1"/>
  <c r="J58" i="1" a="1"/>
  <c r="J58" i="1" s="1"/>
  <c r="I58" i="1" a="1"/>
  <c r="I58" i="1" s="1"/>
  <c r="H58" i="1" a="1"/>
  <c r="H58" i="1" s="1"/>
  <c r="G58" i="1" a="1"/>
  <c r="G58" i="1" s="1"/>
  <c r="L52" i="1" a="1"/>
  <c r="L52" i="1" s="1"/>
  <c r="K52" i="1" a="1"/>
  <c r="K52" i="1" s="1"/>
  <c r="J52" i="1" a="1"/>
  <c r="J52" i="1" s="1"/>
  <c r="I52" i="1" a="1"/>
  <c r="I52" i="1" s="1"/>
  <c r="H52" i="1" a="1"/>
  <c r="H52" i="1" s="1"/>
  <c r="G52" i="1" a="1"/>
  <c r="G52" i="1" s="1"/>
  <c r="L34" i="1" a="1"/>
  <c r="L34" i="1" s="1"/>
  <c r="K34" i="1" a="1"/>
  <c r="K34" i="1" s="1"/>
  <c r="J34" i="1" a="1"/>
  <c r="J34" i="1" s="1"/>
  <c r="I34" i="1" a="1"/>
  <c r="I34" i="1" s="1"/>
  <c r="H34" i="1" a="1"/>
  <c r="H34" i="1" s="1"/>
  <c r="G34" i="1" a="1"/>
  <c r="G34" i="1" s="1"/>
  <c r="K83" i="2"/>
  <c r="I83" i="2"/>
  <c r="H83" i="2"/>
  <c r="F83" i="2"/>
  <c r="K100" i="2" l="1"/>
  <c r="I100" i="2"/>
  <c r="H100" i="2"/>
  <c r="F100" i="2"/>
  <c r="F110" i="2"/>
  <c r="F105" i="2"/>
  <c r="K93" i="2"/>
  <c r="I93" i="2"/>
  <c r="H93" i="2"/>
  <c r="F93" i="2"/>
  <c r="K88" i="2"/>
  <c r="I88" i="2"/>
  <c r="H88" i="2"/>
  <c r="F88" i="2"/>
  <c r="K78" i="2"/>
  <c r="I78" i="2"/>
  <c r="H78" i="2"/>
  <c r="F78" i="2"/>
  <c r="K73" i="2"/>
  <c r="J73" i="2"/>
  <c r="I73" i="2"/>
  <c r="H73" i="2"/>
  <c r="G73" i="2"/>
  <c r="F73" i="2"/>
  <c r="F58" i="2"/>
  <c r="K57" i="2"/>
  <c r="I57" i="2"/>
  <c r="H57" i="2"/>
  <c r="F57" i="2"/>
  <c r="K51" i="2"/>
  <c r="I51" i="2"/>
  <c r="H51" i="2"/>
  <c r="F51" i="2"/>
  <c r="K46" i="2"/>
  <c r="I46" i="2"/>
  <c r="H46" i="2"/>
  <c r="F46" i="2"/>
  <c r="K41" i="2"/>
  <c r="J41" i="2"/>
  <c r="I41" i="2"/>
  <c r="H41" i="2"/>
  <c r="G41" i="2"/>
  <c r="F41" i="2"/>
  <c r="K36" i="2"/>
  <c r="J36" i="2"/>
  <c r="I36" i="2"/>
  <c r="H36" i="2"/>
  <c r="G36" i="2"/>
  <c r="F36" i="2"/>
  <c r="K31" i="2"/>
  <c r="I31" i="2"/>
  <c r="H31" i="2"/>
  <c r="F31" i="2"/>
  <c r="K26" i="2"/>
  <c r="I26" i="2"/>
  <c r="H26" i="2"/>
  <c r="F26" i="2"/>
  <c r="K21" i="2"/>
  <c r="I21" i="2"/>
  <c r="H21" i="2"/>
  <c r="F21" i="2"/>
  <c r="K16" i="2"/>
  <c r="I16" i="2"/>
  <c r="H16" i="2"/>
  <c r="F16" i="2"/>
  <c r="K11" i="2"/>
  <c r="I11" i="2"/>
  <c r="H11" i="2"/>
  <c r="F11" i="2"/>
  <c r="K7" i="2"/>
  <c r="I7" i="2"/>
  <c r="H7" i="2"/>
  <c r="F7" i="2"/>
  <c r="F60" i="2"/>
  <c r="E39" i="1" l="1" a="1"/>
  <c r="E39" i="1" s="1"/>
  <c r="T39" i="1" s="1"/>
  <c r="D39" i="1" l="1"/>
  <c r="S39" i="1" l="1"/>
  <c r="I39" i="1" a="1"/>
  <c r="I39" i="1" s="1"/>
  <c r="S40" i="1"/>
  <c r="K51" i="1" a="1"/>
  <c r="K51" i="1" s="1"/>
  <c r="H51" i="1" a="1"/>
  <c r="H51" i="1" s="1"/>
  <c r="K102" i="2"/>
  <c r="H102" i="2"/>
  <c r="K101" i="2"/>
  <c r="H101" i="2"/>
  <c r="K95" i="2"/>
  <c r="H95" i="2"/>
  <c r="K94" i="2"/>
  <c r="H94" i="2"/>
  <c r="K90" i="2"/>
  <c r="H90" i="2"/>
  <c r="K89" i="2"/>
  <c r="H89" i="2"/>
  <c r="K85" i="2"/>
  <c r="H85" i="2"/>
  <c r="K84" i="2"/>
  <c r="L51" i="1" s="1" a="1"/>
  <c r="L51" i="1" s="1"/>
  <c r="H84" i="2"/>
  <c r="I51" i="1" s="1" a="1"/>
  <c r="I51" i="1" s="1"/>
  <c r="K80" i="2"/>
  <c r="H80" i="2"/>
  <c r="K77" i="2"/>
  <c r="H77" i="2"/>
  <c r="K79" i="2"/>
  <c r="L64" i="1" s="1" a="1"/>
  <c r="L64" i="1" s="1"/>
  <c r="K64" i="1" a="1"/>
  <c r="K64" i="1" s="1"/>
  <c r="H79" i="2"/>
  <c r="I64" i="1" s="1" a="1"/>
  <c r="I64" i="1" s="1"/>
  <c r="H64" i="1" a="1"/>
  <c r="H64" i="1" s="1"/>
  <c r="K75" i="2"/>
  <c r="J75" i="2"/>
  <c r="H75" i="2"/>
  <c r="G75" i="2"/>
  <c r="K74" i="2"/>
  <c r="J74" i="2"/>
  <c r="H74" i="2"/>
  <c r="G74" i="2"/>
  <c r="J72" i="2"/>
  <c r="G72" i="2"/>
  <c r="K70" i="2"/>
  <c r="J70" i="2"/>
  <c r="H70" i="2"/>
  <c r="G70" i="2"/>
  <c r="K69" i="2"/>
  <c r="J69" i="2"/>
  <c r="H69" i="2"/>
  <c r="G69" i="2"/>
  <c r="J67" i="2"/>
  <c r="G67" i="2"/>
  <c r="J66" i="2"/>
  <c r="G66" i="2"/>
  <c r="J65" i="2"/>
  <c r="G65" i="2"/>
  <c r="J64" i="2"/>
  <c r="G64" i="2"/>
  <c r="H62" i="2"/>
  <c r="K61" i="2"/>
  <c r="H61" i="2"/>
  <c r="K59" i="2"/>
  <c r="H59" i="2"/>
  <c r="K53" i="2"/>
  <c r="K52" i="2"/>
  <c r="H52" i="2"/>
  <c r="K48" i="2"/>
  <c r="H48" i="2"/>
  <c r="K47" i="2"/>
  <c r="H47" i="2"/>
  <c r="K43" i="2"/>
  <c r="J43" i="2"/>
  <c r="H43" i="2"/>
  <c r="G43" i="2"/>
  <c r="K42" i="2"/>
  <c r="J42" i="2"/>
  <c r="H42" i="2"/>
  <c r="G42" i="2"/>
  <c r="K40" i="2"/>
  <c r="J40" i="2"/>
  <c r="H40" i="2"/>
  <c r="G40" i="2"/>
  <c r="K38" i="2"/>
  <c r="J38" i="2"/>
  <c r="H38" i="2"/>
  <c r="G38" i="2"/>
  <c r="K37" i="2"/>
  <c r="J37" i="2"/>
  <c r="H37" i="2"/>
  <c r="G37" i="2"/>
  <c r="K33" i="2"/>
  <c r="H33" i="2"/>
  <c r="K32" i="2"/>
  <c r="H32" i="2"/>
  <c r="K28" i="2"/>
  <c r="H28" i="2"/>
  <c r="K27" i="2"/>
  <c r="H27" i="2"/>
  <c r="K23" i="2"/>
  <c r="H23" i="2"/>
  <c r="K22" i="2"/>
  <c r="H22" i="2"/>
  <c r="K17" i="2"/>
  <c r="H17" i="2"/>
  <c r="K12" i="2"/>
  <c r="H12" i="2"/>
  <c r="K8" i="2"/>
  <c r="H8" i="2"/>
  <c r="I85" i="2"/>
  <c r="F85" i="2"/>
  <c r="I84" i="2"/>
  <c r="J51" i="1" s="1" a="1"/>
  <c r="J51" i="1" s="1"/>
  <c r="F84" i="2"/>
  <c r="G51" i="1" s="1" a="1"/>
  <c r="G51" i="1" s="1"/>
  <c r="K41" i="1"/>
  <c r="K39" i="1" l="1"/>
  <c r="H39" i="1"/>
  <c r="A23" i="1" a="1"/>
  <c r="A23" i="1" s="1"/>
  <c r="L22" i="1" a="1"/>
  <c r="L22" i="1" s="1"/>
  <c r="K22" i="1" a="1"/>
  <c r="K22" i="1" s="1"/>
  <c r="I22" i="1" a="1"/>
  <c r="I22" i="1" s="1"/>
  <c r="H22" i="1" a="1"/>
  <c r="H22" i="1" s="1"/>
  <c r="I75" i="2"/>
  <c r="F75" i="2"/>
  <c r="I74" i="2"/>
  <c r="F74" i="2"/>
  <c r="G41" i="1" s="1" a="1"/>
  <c r="G41" i="1" s="1"/>
  <c r="F62" i="2"/>
  <c r="I68" i="1" l="1"/>
  <c r="E69" i="1" l="1"/>
  <c r="D69" i="1"/>
  <c r="I8" i="2"/>
  <c r="I12" i="2"/>
  <c r="I17" i="2"/>
  <c r="J22" i="1" s="1" a="1"/>
  <c r="J22" i="1" s="1"/>
  <c r="I22" i="2"/>
  <c r="I23" i="2"/>
  <c r="I27" i="2"/>
  <c r="F8" i="2"/>
  <c r="F12" i="2"/>
  <c r="F17" i="2"/>
  <c r="G22" i="1" s="1" a="1"/>
  <c r="G22" i="1" s="1"/>
  <c r="F22" i="2"/>
  <c r="F23" i="2"/>
  <c r="F27" i="2"/>
  <c r="F28" i="2"/>
  <c r="I28" i="2"/>
  <c r="F109" i="2"/>
  <c r="F104" i="2"/>
  <c r="F112" i="2"/>
  <c r="F111" i="2"/>
  <c r="F107" i="2"/>
  <c r="F106" i="2"/>
  <c r="I61" i="2"/>
  <c r="F61" i="2"/>
  <c r="I59" i="2"/>
  <c r="F59" i="2"/>
  <c r="I43" i="2"/>
  <c r="F43" i="2"/>
  <c r="I42" i="2"/>
  <c r="F42" i="2"/>
  <c r="I80" i="2"/>
  <c r="F80" i="2"/>
  <c r="I79" i="2"/>
  <c r="J64" i="1" s="1" a="1"/>
  <c r="J64" i="1" s="1"/>
  <c r="F79" i="2"/>
  <c r="G64" i="1" s="1" a="1"/>
  <c r="G64" i="1" s="1"/>
  <c r="I77" i="2"/>
  <c r="F77" i="2"/>
  <c r="I48" i="2"/>
  <c r="F48" i="2"/>
  <c r="I47" i="2"/>
  <c r="F47" i="2"/>
  <c r="I45" i="2"/>
  <c r="I33" i="2"/>
  <c r="F33" i="2"/>
  <c r="I32" i="2"/>
  <c r="F32" i="2"/>
  <c r="I37" i="2"/>
  <c r="F37" i="2"/>
  <c r="I95" i="2"/>
  <c r="F95" i="2"/>
  <c r="I94" i="2"/>
  <c r="F94" i="2"/>
  <c r="I102" i="2"/>
  <c r="F102" i="2"/>
  <c r="I101" i="2"/>
  <c r="F101" i="2"/>
  <c r="I53" i="2"/>
  <c r="I52" i="2"/>
  <c r="I69" i="2"/>
  <c r="I70" i="2"/>
  <c r="I89" i="2"/>
  <c r="I90" i="2"/>
  <c r="F52" i="2"/>
  <c r="F69" i="2"/>
  <c r="F70" i="2"/>
  <c r="F90" i="2"/>
  <c r="F89" i="2"/>
  <c r="B69" i="1" l="1"/>
  <c r="J39" i="1" a="1"/>
  <c r="J39" i="1" s="1"/>
  <c r="G39" i="1" a="1"/>
  <c r="G39" i="1" s="1"/>
  <c r="E79" i="1"/>
  <c r="L41" i="1"/>
  <c r="D79" i="1"/>
  <c r="D81" i="1"/>
  <c r="E81" i="1"/>
  <c r="B79" i="1"/>
  <c r="B81" i="1"/>
  <c r="E73" i="1"/>
  <c r="E82" i="1"/>
  <c r="E72" i="1"/>
  <c r="E77" i="1"/>
  <c r="B75" i="1" l="1"/>
  <c r="D77" i="1"/>
  <c r="D78" i="1"/>
  <c r="D82" i="1"/>
  <c r="E80" i="1"/>
  <c r="E75" i="1"/>
  <c r="K68" i="1"/>
  <c r="E76" i="1"/>
  <c r="B80" i="1"/>
  <c r="L68" i="1"/>
  <c r="H68" i="1"/>
  <c r="B82" i="1"/>
  <c r="D80" i="1"/>
  <c r="E70" i="1"/>
  <c r="E78" i="1"/>
  <c r="E71" i="1"/>
  <c r="D75" i="1"/>
  <c r="B78" i="1"/>
  <c r="B76" i="1"/>
  <c r="D76" i="1"/>
  <c r="E74" i="1"/>
  <c r="D74" i="1"/>
  <c r="B74" i="1"/>
  <c r="D72" i="1"/>
  <c r="B77" i="1"/>
  <c r="B73" i="1"/>
  <c r="D73" i="1"/>
  <c r="B72" i="1"/>
  <c r="B70" i="1"/>
  <c r="D70" i="1"/>
  <c r="B71" i="1"/>
  <c r="D71" i="1"/>
  <c r="D83" i="1" l="1"/>
  <c r="E8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<sst xmlns="http://schemas.openxmlformats.org/spreadsheetml/2006/main" count="788" uniqueCount="233">
  <si>
    <t>New Setup</t>
  </si>
  <si>
    <t>Change</t>
  </si>
  <si>
    <t>Terminate Service</t>
  </si>
  <si>
    <t>Web Site URL:</t>
  </si>
  <si>
    <t>Request</t>
  </si>
  <si>
    <t>Package</t>
  </si>
  <si>
    <t>Express</t>
  </si>
  <si>
    <t>Lite</t>
  </si>
  <si>
    <t>Complete</t>
  </si>
  <si>
    <t>Request Description:</t>
  </si>
  <si>
    <t>Channel Partner:</t>
  </si>
  <si>
    <t>BoH</t>
  </si>
  <si>
    <t>BMO</t>
  </si>
  <si>
    <t>MUFG</t>
  </si>
  <si>
    <t>Sales Officer:</t>
  </si>
  <si>
    <t>Date:</t>
  </si>
  <si>
    <t>Company Name:</t>
  </si>
  <si>
    <t>Sales Contact:</t>
  </si>
  <si>
    <t>Implementation Contact:</t>
  </si>
  <si>
    <t>Technical Sales:</t>
  </si>
  <si>
    <t>Contact Info:</t>
  </si>
  <si>
    <t>Company Industry:</t>
  </si>
  <si>
    <t>What are bills for:</t>
  </si>
  <si>
    <t>Number of bills per month:</t>
  </si>
  <si>
    <t>Number of payments per month:</t>
  </si>
  <si>
    <t>Average dollar amount per bill:</t>
  </si>
  <si>
    <t>Maximum dollar amount per bill:</t>
  </si>
  <si>
    <t>Solution Overview</t>
  </si>
  <si>
    <t>Basic</t>
  </si>
  <si>
    <t>Full</t>
  </si>
  <si>
    <t>DirectBiller Packages, Features, Prices, Hours and Billing Codes</t>
  </si>
  <si>
    <t>Aliaswire</t>
  </si>
  <si>
    <t>Packages</t>
  </si>
  <si>
    <t>Enterprise</t>
  </si>
  <si>
    <t>Citi</t>
  </si>
  <si>
    <t>TBS301</t>
  </si>
  <si>
    <t>TBS302</t>
  </si>
  <si>
    <t>TBS101</t>
  </si>
  <si>
    <t>TBS102</t>
  </si>
  <si>
    <t>TBS201</t>
  </si>
  <si>
    <t>TBS202</t>
  </si>
  <si>
    <t>IVR</t>
  </si>
  <si>
    <t>TBS701</t>
  </si>
  <si>
    <t>Redirect</t>
  </si>
  <si>
    <t>SSO</t>
  </si>
  <si>
    <t>Feature</t>
  </si>
  <si>
    <t>-</t>
  </si>
  <si>
    <t>CSR</t>
  </si>
  <si>
    <t>Enrollment</t>
  </si>
  <si>
    <t>Development</t>
  </si>
  <si>
    <t>Custom</t>
  </si>
  <si>
    <t>Payment Channels (select many)</t>
  </si>
  <si>
    <t>Channel Partner Information:</t>
  </si>
  <si>
    <t>Customer Information:</t>
  </si>
  <si>
    <t>Enrollment Features</t>
  </si>
  <si>
    <t>Automatic Payment Plans</t>
  </si>
  <si>
    <t>Full Package Options</t>
  </si>
  <si>
    <t>Payment Types 
Accepted (select many)</t>
  </si>
  <si>
    <t>DirectBiller Configuration and Pricing Sheet</t>
  </si>
  <si>
    <t>Secure File Transfer Protocol (sFTP)</t>
  </si>
  <si>
    <t>B2B functions $$ (select many)</t>
  </si>
  <si>
    <t>Number of subsidiaries $$</t>
  </si>
  <si>
    <t>Number of funding accounts</t>
  </si>
  <si>
    <t>Is each site different</t>
  </si>
  <si>
    <t>How (select one)</t>
  </si>
  <si>
    <t>Basic (A)</t>
  </si>
  <si>
    <t>DirectBiller Package Type: $$</t>
  </si>
  <si>
    <t xml:space="preserve">     1. ACH</t>
  </si>
  <si>
    <t xml:space="preserve">     2. Credit Card</t>
  </si>
  <si>
    <t xml:space="preserve">     3. Debit Card</t>
  </si>
  <si>
    <t>Presentment Type</t>
  </si>
  <si>
    <t>Summary bill presentment</t>
  </si>
  <si>
    <t>Full PDF presentment</t>
  </si>
  <si>
    <t>No bill presentment</t>
  </si>
  <si>
    <t>Stored at Aliaswire</t>
  </si>
  <si>
    <t>Stored at Biller</t>
  </si>
  <si>
    <t>If Full, where are PDFs stored $$</t>
  </si>
  <si>
    <t>AW Setup</t>
  </si>
  <si>
    <t>AW Maint</t>
  </si>
  <si>
    <t>Point of Sale</t>
  </si>
  <si>
    <t>CP Prod Setup</t>
  </si>
  <si>
    <t>CP Price Setup</t>
  </si>
  <si>
    <t>CP Prod Maint</t>
  </si>
  <si>
    <t>CP Price Maint</t>
  </si>
  <si>
    <t>Totals</t>
  </si>
  <si>
    <t>Text2Pay</t>
  </si>
  <si>
    <t>B2B</t>
  </si>
  <si>
    <t>Multi-Division</t>
  </si>
  <si>
    <t>Real Time Post-Back</t>
  </si>
  <si>
    <t xml:space="preserve">Packages </t>
  </si>
  <si>
    <t>API</t>
  </si>
  <si>
    <t>SSO - Payer Poral</t>
  </si>
  <si>
    <t>SSO - CSR Portal</t>
  </si>
  <si>
    <t>Widget</t>
  </si>
  <si>
    <t>PoS</t>
  </si>
  <si>
    <t>ACH Verification Basic</t>
  </si>
  <si>
    <t>ACH Verification Complete</t>
  </si>
  <si>
    <t>Text per text message</t>
  </si>
  <si>
    <t>Includes: Logo, branding color and label changes</t>
  </si>
  <si>
    <t>Includes: Logo, branding color, label changes, bill file,  and 3 labels, pass through or workflow changes</t>
  </si>
  <si>
    <t>Includes: Logo, branding color, label changes, bill file,  and more than 3 labels, pass through or workflow changes</t>
  </si>
  <si>
    <t>AW Price</t>
  </si>
  <si>
    <t>CP Price</t>
  </si>
  <si>
    <t>TBS303</t>
  </si>
  <si>
    <t>X</t>
  </si>
  <si>
    <t>SSO Payer</t>
  </si>
  <si>
    <t>SSO CSR</t>
  </si>
  <si>
    <t xml:space="preserve">API </t>
  </si>
  <si>
    <t>TBS?</t>
  </si>
  <si>
    <t>TBS??</t>
  </si>
  <si>
    <t>TBS???</t>
  </si>
  <si>
    <t>Prod Code</t>
  </si>
  <si>
    <t>Maintenance</t>
  </si>
  <si>
    <t xml:space="preserve">Setup </t>
  </si>
  <si>
    <t>Hours</t>
  </si>
  <si>
    <t xml:space="preserve">Channel </t>
  </si>
  <si>
    <t>Partner</t>
  </si>
  <si>
    <t>Auto FTP</t>
  </si>
  <si>
    <t>Multi-Div P</t>
  </si>
  <si>
    <t>Professional Services</t>
  </si>
  <si>
    <t>Enrollement</t>
  </si>
  <si>
    <t>Multi Division</t>
  </si>
  <si>
    <t>Retrieved at Aliaswire</t>
  </si>
  <si>
    <t xml:space="preserve">Stored at Aliaswire </t>
  </si>
  <si>
    <t xml:space="preserve">Retrieved at Aliaswire </t>
  </si>
  <si>
    <t>Presentment Full</t>
  </si>
  <si>
    <t>Product Codes: 
Setup/Maintenance</t>
  </si>
  <si>
    <t>CP Price: 
Setup / Maintenance</t>
  </si>
  <si>
    <t>AW Price: 
Setup / Maintenance</t>
  </si>
  <si>
    <t>Process ACH?</t>
  </si>
  <si>
    <t>Process Credit Card?</t>
  </si>
  <si>
    <t>Process Debit Card?</t>
  </si>
  <si>
    <t>CSR Users</t>
  </si>
  <si>
    <t>12252 (Hrs 10)</t>
  </si>
  <si>
    <t>IVR per minute</t>
  </si>
  <si>
    <t>Text2Pay 5-digit number</t>
  </si>
  <si>
    <t>Text2Pay Vanity</t>
  </si>
  <si>
    <t>PoS Pinpad month/terminal</t>
  </si>
  <si>
    <t>PoS Pinpad Provisioning</t>
  </si>
  <si>
    <t>PoS PAX SP30 PinPad</t>
  </si>
  <si>
    <t>Cost + 20%</t>
  </si>
  <si>
    <t>Plus (B)</t>
  </si>
  <si>
    <t>Suite (C)</t>
  </si>
  <si>
    <t>Number of ACH trans per month</t>
  </si>
  <si>
    <t>Number of Credit Card trans per month</t>
  </si>
  <si>
    <t>Number of Debit Card trans per month</t>
  </si>
  <si>
    <t>Payment Parameters</t>
  </si>
  <si>
    <t>Solution Description / Special Notes:</t>
  </si>
  <si>
    <t>Credit Card Types</t>
  </si>
  <si>
    <t>ACH Processor</t>
  </si>
  <si>
    <t>CC/ DB Processor</t>
  </si>
  <si>
    <t>Credit Card Processor</t>
  </si>
  <si>
    <t>Elavon</t>
  </si>
  <si>
    <t>First Data (Compass)</t>
  </si>
  <si>
    <t>Monaris</t>
  </si>
  <si>
    <t>TSYS</t>
  </si>
  <si>
    <t>WorldPay (LITL)</t>
  </si>
  <si>
    <t>Supported Languages:</t>
  </si>
  <si>
    <t>CSRs</t>
  </si>
  <si>
    <t xml:space="preserve">CSR Users 5 pck per month </t>
  </si>
  <si>
    <t>1pk needed:</t>
  </si>
  <si>
    <t>5pk needed:</t>
  </si>
  <si>
    <t>Files</t>
  </si>
  <si>
    <t xml:space="preserve">Account </t>
  </si>
  <si>
    <t>Bill</t>
  </si>
  <si>
    <t>What app will provide file</t>
  </si>
  <si>
    <t>Select file type</t>
  </si>
  <si>
    <t>OTP</t>
  </si>
  <si>
    <t>Mask</t>
  </si>
  <si>
    <t>Account file</t>
  </si>
  <si>
    <t>One Time Payments Authentication</t>
  </si>
  <si>
    <t>Authentication fields</t>
  </si>
  <si>
    <t>Reconcilation file format</t>
  </si>
  <si>
    <t>XLOOKUP &amp; LOOKUP</t>
  </si>
  <si>
    <t>Function</t>
  </si>
  <si>
    <t>Search by</t>
  </si>
  <si>
    <t>ACH per trans</t>
  </si>
  <si>
    <t>ACH Returns</t>
  </si>
  <si>
    <t>Credit Card per trans</t>
  </si>
  <si>
    <t>Payments per tran</t>
  </si>
  <si>
    <t>Text per transaction</t>
  </si>
  <si>
    <t>XLOOKUP (H)</t>
  </si>
  <si>
    <t>Recon Format</t>
  </si>
  <si>
    <t>Standard</t>
  </si>
  <si>
    <t>Custom $$</t>
  </si>
  <si>
    <t>Quote</t>
  </si>
  <si>
    <t>BMO Recon Custom</t>
  </si>
  <si>
    <t>Recon Custom</t>
  </si>
  <si>
    <t>Package (C)</t>
  </si>
  <si>
    <t>Description</t>
  </si>
  <si>
    <t>CP</t>
  </si>
  <si>
    <t>Transaction Pricing</t>
  </si>
  <si>
    <t>Recurring Frequency</t>
  </si>
  <si>
    <t>Weekly</t>
  </si>
  <si>
    <t>Twice a Month</t>
  </si>
  <si>
    <t>Monthly</t>
  </si>
  <si>
    <t>Quarterly</t>
  </si>
  <si>
    <t>Semi-Annually</t>
  </si>
  <si>
    <t>Annually</t>
  </si>
  <si>
    <t>Recurring Frequency (check one)</t>
  </si>
  <si>
    <t>CP (A) / Package (B)</t>
  </si>
  <si>
    <t>CP (A) / Feature (C) / Range (D)</t>
  </si>
  <si>
    <t>CP (A) / Package (B) / Range (D)</t>
  </si>
  <si>
    <t>CP (A) / Feature (C)</t>
  </si>
  <si>
    <t>CP (A) / Package (B) / Feature (C) / Range (D)</t>
  </si>
  <si>
    <t xml:space="preserve">Number of CSR needed = </t>
  </si>
  <si>
    <t>Bi-Weekly</t>
  </si>
  <si>
    <t>CSR Licenses</t>
  </si>
  <si>
    <t>Ver 2.0</t>
  </si>
  <si>
    <t>None</t>
  </si>
  <si>
    <t>Multi-Div Child</t>
  </si>
  <si>
    <t>Citi???</t>
  </si>
  <si>
    <t xml:space="preserve">Multi-Div Child </t>
  </si>
  <si>
    <t xml:space="preserve">Multi Division $$ </t>
  </si>
  <si>
    <t xml:space="preserve">Real Time Post-Back $$ </t>
  </si>
  <si>
    <t>Boh</t>
  </si>
  <si>
    <t>BoH???</t>
  </si>
  <si>
    <t>Lists</t>
  </si>
  <si>
    <t>Bill Presentment</t>
  </si>
  <si>
    <t>Bill Storage</t>
  </si>
  <si>
    <t xml:space="preserve">B2B Level 2 / Level 3 </t>
  </si>
  <si>
    <t>B2B Credit Memo</t>
  </si>
  <si>
    <t>B2B Multiple item checkout</t>
  </si>
  <si>
    <t>B2B Multiple payments on a bill</t>
  </si>
  <si>
    <t>Language English</t>
  </si>
  <si>
    <t>Language French</t>
  </si>
  <si>
    <t>Language Spanish</t>
  </si>
  <si>
    <t>Flag
Value</t>
  </si>
  <si>
    <t>Flag
Name</t>
  </si>
  <si>
    <t>Range</t>
  </si>
  <si>
    <t>Start</t>
  </si>
  <si>
    <t>End</t>
  </si>
  <si>
    <t>Aliaswire/Avidia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</si>
</sst>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&quot;$&quot;#,##0.00"/>
    <numFmt numFmtId="166" formatCode="&quot;$&quot;#,##0.000"/>
    <numFmt numFmtId="167" formatCode="#,##0.0"/>
    <numFmt numFmtId="168" formatCode="0.0"/>
    <numFmt numFmtId="169" formatCode="0.000"/>
  </numFmts>
  <fonts count="9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8"/>
      <color rgb="FF0070C0"/>
      <name val="Calibri"/>
      <family val="2"/>
      <scheme val="minor"/>
    </font>
    <font>
      <sz val="8"/>
      <color rgb="FF000000"/>
      <name val="Segoe UI"/>
      <family val="2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C000"/>
        <bgColor indexed="64"/>
      </patternFill>
    </fill>
  </fills>
  <borders count="1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/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theme="4"/>
      </left>
      <right/>
      <top/>
      <bottom/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 style="thin">
        <color rgb="FF0070C0"/>
      </top>
      <bottom style="thin">
        <color rgb="FF0070C0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/>
      <right/>
      <top/>
      <bottom style="thin">
        <color theme="4"/>
      </bottom>
      <diagonal/>
    </border>
    <border>
      <left style="thick">
        <color rgb="FF0070C0"/>
      </left>
      <right style="thin">
        <color rgb="FF0070C0"/>
      </right>
      <top style="thick">
        <color rgb="FF0070C0"/>
      </top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ck">
        <color rgb="FF0070C0"/>
      </top>
      <bottom style="thin">
        <color rgb="FF0070C0"/>
      </bottom>
      <diagonal/>
    </border>
    <border>
      <left style="thin">
        <color rgb="FF0070C0"/>
      </left>
      <right style="thick">
        <color rgb="FF0070C0"/>
      </right>
      <top style="thick">
        <color rgb="FF0070C0"/>
      </top>
      <bottom style="thin">
        <color rgb="FF0070C0"/>
      </bottom>
      <diagonal/>
    </border>
    <border>
      <left style="thick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0070C0"/>
      </left>
      <right style="thick">
        <color rgb="FF0070C0"/>
      </right>
      <top style="thin">
        <color rgb="FF0070C0"/>
      </top>
      <bottom style="thin">
        <color rgb="FF0070C0"/>
      </bottom>
      <diagonal/>
    </border>
    <border>
      <left style="thick">
        <color rgb="FF0070C0"/>
      </left>
      <right style="thin">
        <color rgb="FF0070C0"/>
      </right>
      <top style="thin">
        <color rgb="FF0070C0"/>
      </top>
      <bottom style="thick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ck">
        <color rgb="FF0070C0"/>
      </bottom>
      <diagonal/>
    </border>
    <border>
      <left style="thin">
        <color rgb="FF0070C0"/>
      </left>
      <right style="thick">
        <color rgb="FF0070C0"/>
      </right>
      <top style="thin">
        <color rgb="FF0070C0"/>
      </top>
      <bottom style="thick">
        <color rgb="FF0070C0"/>
      </bottom>
      <diagonal/>
    </border>
    <border>
      <left style="thin">
        <color theme="4"/>
      </left>
      <right style="thin">
        <color theme="4"/>
      </right>
      <top style="thick">
        <color theme="4"/>
      </top>
      <bottom style="thin">
        <color theme="4"/>
      </bottom>
      <diagonal/>
    </border>
    <border>
      <left style="thick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ck">
        <color theme="4"/>
      </right>
      <top style="thin">
        <color theme="4"/>
      </top>
      <bottom style="thin">
        <color theme="4"/>
      </bottom>
      <diagonal/>
    </border>
    <border>
      <left style="thick">
        <color theme="4"/>
      </left>
      <right style="thin">
        <color theme="4"/>
      </right>
      <top style="thin">
        <color theme="4"/>
      </top>
      <bottom style="thick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ck">
        <color theme="4"/>
      </bottom>
      <diagonal/>
    </border>
    <border>
      <left/>
      <right/>
      <top/>
      <bottom style="thick">
        <color rgb="FF0070C0"/>
      </bottom>
      <diagonal/>
    </border>
    <border>
      <left style="thin">
        <color rgb="FF0070C0"/>
      </left>
      <right style="thick">
        <color rgb="FF0070C0"/>
      </right>
      <top style="thick">
        <color rgb="FF0070C0"/>
      </top>
      <bottom style="thick">
        <color rgb="FF0070C0"/>
      </bottom>
      <diagonal/>
    </border>
    <border>
      <left style="thin">
        <color rgb="FF0070C0"/>
      </left>
      <right style="thin">
        <color rgb="FF0070C0"/>
      </right>
      <top style="thick">
        <color theme="4"/>
      </top>
      <bottom style="thick">
        <color rgb="FF0070C0"/>
      </bottom>
      <diagonal/>
    </border>
    <border>
      <left style="thick">
        <color theme="4"/>
      </left>
      <right style="thin">
        <color theme="4"/>
      </right>
      <top style="thick">
        <color theme="4"/>
      </top>
      <bottom style="thick">
        <color theme="4"/>
      </bottom>
      <diagonal/>
    </border>
    <border>
      <left style="thin">
        <color theme="4"/>
      </left>
      <right style="thin">
        <color theme="4"/>
      </right>
      <top style="thick">
        <color theme="4"/>
      </top>
      <bottom style="thick">
        <color theme="4"/>
      </bottom>
      <diagonal/>
    </border>
    <border>
      <left style="thin">
        <color theme="4"/>
      </left>
      <right style="thick">
        <color theme="4"/>
      </right>
      <top style="thick">
        <color theme="4"/>
      </top>
      <bottom style="thick">
        <color theme="4"/>
      </bottom>
      <diagonal/>
    </border>
    <border>
      <left style="thin">
        <color rgb="FF0070C0"/>
      </left>
      <right style="thin">
        <color rgb="FF0070C0"/>
      </right>
      <top style="thick">
        <color rgb="FF0070C0"/>
      </top>
      <bottom style="thick">
        <color rgb="FF0070C0"/>
      </bottom>
      <diagonal/>
    </border>
    <border>
      <left style="thin">
        <color rgb="FF0070C0"/>
      </left>
      <right/>
      <top style="thick">
        <color rgb="FF0070C0"/>
      </top>
      <bottom/>
      <diagonal/>
    </border>
    <border>
      <left style="thin">
        <color rgb="FF0070C0"/>
      </left>
      <right/>
      <top style="thin">
        <color rgb="FF0070C0"/>
      </top>
      <bottom style="thin">
        <color rgb="FF0070C0"/>
      </bottom>
      <diagonal/>
    </border>
    <border>
      <left style="thin">
        <color rgb="FF0070C0"/>
      </left>
      <right/>
      <top/>
      <bottom style="thick">
        <color theme="4"/>
      </bottom>
      <diagonal/>
    </border>
    <border>
      <left style="thick">
        <color rgb="FF0070C0"/>
      </left>
      <right style="thin">
        <color rgb="FF0070C0"/>
      </right>
      <top style="thick">
        <color rgb="FF0070C0"/>
      </top>
      <bottom style="thick">
        <color rgb="FF0070C0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ck">
        <color indexed="64"/>
      </right>
      <top/>
      <bottom/>
      <diagonal/>
    </border>
    <border>
      <left/>
      <right style="thin">
        <color theme="4"/>
      </right>
      <top style="thick">
        <color theme="4"/>
      </top>
      <bottom style="thick">
        <color theme="4"/>
      </bottom>
      <diagonal/>
    </border>
    <border>
      <left style="thick">
        <color theme="4"/>
      </left>
      <right style="thin">
        <color theme="4"/>
      </right>
      <top style="thick">
        <color theme="4"/>
      </top>
      <bottom/>
      <diagonal/>
    </border>
    <border>
      <left style="thin">
        <color theme="4"/>
      </left>
      <right style="thin">
        <color theme="4"/>
      </right>
      <top style="thick">
        <color theme="4"/>
      </top>
      <bottom/>
      <diagonal/>
    </border>
    <border>
      <left style="thin">
        <color theme="4"/>
      </left>
      <right style="thick">
        <color theme="4"/>
      </right>
      <top style="thick">
        <color theme="4"/>
      </top>
      <bottom/>
      <diagonal/>
    </border>
    <border>
      <left style="thin">
        <color rgb="FF0070C0"/>
      </left>
      <right/>
      <top style="thick">
        <color rgb="FF0070C0"/>
      </top>
      <bottom style="thin">
        <color rgb="FF0070C0"/>
      </bottom>
      <diagonal/>
    </border>
    <border>
      <left style="thin">
        <color rgb="FF0070C0"/>
      </left>
      <right/>
      <top style="thin">
        <color rgb="FF0070C0"/>
      </top>
      <bottom style="thick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ck">
        <color theme="4"/>
      </bottom>
      <diagonal/>
    </border>
    <border>
      <left style="thin">
        <color rgb="FF0070C0"/>
      </left>
      <right style="thick">
        <color rgb="FF0070C0"/>
      </right>
      <top style="thin">
        <color rgb="FF0070C0"/>
      </top>
      <bottom style="thick">
        <color theme="4"/>
      </bottom>
      <diagonal/>
    </border>
    <border>
      <left/>
      <right/>
      <top style="thick">
        <color theme="4"/>
      </top>
      <bottom style="thick">
        <color rgb="FF0070C0"/>
      </bottom>
      <diagonal/>
    </border>
    <border>
      <left style="thick">
        <color rgb="FF0070C0"/>
      </left>
      <right/>
      <top style="thick">
        <color rgb="FF0070C0"/>
      </top>
      <bottom style="thick">
        <color rgb="FF0070C0"/>
      </bottom>
      <diagonal/>
    </border>
    <border>
      <left/>
      <right style="thick">
        <color rgb="FF0070C0"/>
      </right>
      <top style="thick">
        <color rgb="FF0070C0"/>
      </top>
      <bottom style="thick">
        <color rgb="FF0070C0"/>
      </bottom>
      <diagonal/>
    </border>
    <border>
      <left/>
      <right/>
      <top style="thick">
        <color rgb="FF0070C0"/>
      </top>
      <bottom style="thick">
        <color rgb="FF0070C0"/>
      </bottom>
      <diagonal/>
    </border>
    <border>
      <left style="thick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/>
      <top/>
      <bottom style="thin">
        <color rgb="FF0070C0"/>
      </bottom>
      <diagonal/>
    </border>
    <border>
      <left style="thin">
        <color rgb="FF0070C0"/>
      </left>
      <right style="thick">
        <color rgb="FF0070C0"/>
      </right>
      <top/>
      <bottom style="thin">
        <color rgb="FF0070C0"/>
      </bottom>
      <diagonal/>
    </border>
    <border>
      <left style="thin">
        <color rgb="FF0070C0"/>
      </left>
      <right/>
      <top style="thick">
        <color rgb="FF0070C0"/>
      </top>
      <bottom style="thick">
        <color rgb="FF0070C0"/>
      </bottom>
      <diagonal/>
    </border>
    <border>
      <left/>
      <right/>
      <top/>
      <bottom style="thin">
        <color rgb="FF0070C0"/>
      </bottom>
      <diagonal/>
    </border>
    <border>
      <left style="thin">
        <color theme="4"/>
      </left>
      <right style="thin">
        <color theme="4"/>
      </right>
      <top style="thin">
        <color theme="4" tint="0.39991454817346722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rgb="FF0070C0"/>
      </bottom>
      <diagonal/>
    </border>
    <border>
      <left style="thin">
        <color theme="4"/>
      </left>
      <right style="thick">
        <color theme="4"/>
      </right>
      <top style="thin">
        <color theme="4"/>
      </top>
      <bottom style="thick">
        <color theme="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ck">
        <color auto="1"/>
      </bottom>
      <diagonal/>
    </border>
    <border>
      <left style="thin">
        <color indexed="64"/>
      </left>
      <right/>
      <top/>
      <bottom style="thick">
        <color auto="1"/>
      </bottom>
      <diagonal/>
    </border>
    <border>
      <left style="thin">
        <color theme="1"/>
      </left>
      <right/>
      <top style="thick">
        <color indexed="64"/>
      </top>
      <bottom/>
      <diagonal/>
    </border>
    <border>
      <left style="thin">
        <color theme="1"/>
      </left>
      <right/>
      <top/>
      <bottom/>
      <diagonal/>
    </border>
    <border>
      <left style="thin">
        <color theme="1"/>
      </left>
      <right/>
      <top/>
      <bottom style="thick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 style="thin">
        <color rgb="FF0070C0"/>
      </left>
      <right/>
      <top/>
      <bottom/>
      <diagonal/>
    </border>
    <border>
      <left style="thick">
        <color rgb="FF0070C0"/>
      </left>
      <right/>
      <top style="thick">
        <color rgb="FF0070C0"/>
      </top>
      <bottom/>
      <diagonal/>
    </border>
    <border>
      <left/>
      <right/>
      <top style="thick">
        <color rgb="FF0070C0"/>
      </top>
      <bottom/>
      <diagonal/>
    </border>
    <border>
      <left/>
      <right style="thick">
        <color rgb="FF0070C0"/>
      </right>
      <top style="thick">
        <color rgb="FF0070C0"/>
      </top>
      <bottom/>
      <diagonal/>
    </border>
    <border>
      <left style="thick">
        <color rgb="FF0070C0"/>
      </left>
      <right/>
      <top/>
      <bottom/>
      <diagonal/>
    </border>
    <border>
      <left/>
      <right style="thick">
        <color rgb="FF0070C0"/>
      </right>
      <top/>
      <bottom/>
      <diagonal/>
    </border>
    <border>
      <left style="thick">
        <color rgb="FF0070C0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ck">
        <color rgb="FF0070C0"/>
      </right>
      <top style="thin">
        <color theme="4"/>
      </top>
      <bottom style="thin">
        <color theme="4"/>
      </bottom>
      <diagonal/>
    </border>
    <border>
      <left/>
      <right style="thick">
        <color rgb="FF0070C0"/>
      </right>
      <top style="thin">
        <color theme="4"/>
      </top>
      <bottom style="thin">
        <color theme="4"/>
      </bottom>
      <diagonal/>
    </border>
    <border>
      <left style="thick">
        <color rgb="FF0070C0"/>
      </left>
      <right/>
      <top style="thin">
        <color rgb="FF0070C0"/>
      </top>
      <bottom style="thin">
        <color rgb="FF0070C0"/>
      </bottom>
      <diagonal/>
    </border>
    <border>
      <left/>
      <right style="thick">
        <color rgb="FF0070C0"/>
      </right>
      <top style="thin">
        <color rgb="FF0070C0"/>
      </top>
      <bottom/>
      <diagonal/>
    </border>
    <border>
      <left/>
      <right style="thick">
        <color rgb="FF0070C0"/>
      </right>
      <top/>
      <bottom style="thin">
        <color rgb="FF0070C0"/>
      </bottom>
      <diagonal/>
    </border>
    <border>
      <left/>
      <right style="thick">
        <color rgb="FF0070C0"/>
      </right>
      <top style="thin">
        <color theme="4"/>
      </top>
      <bottom/>
      <diagonal/>
    </border>
    <border>
      <left style="thick">
        <color rgb="FF0070C0"/>
      </left>
      <right/>
      <top style="thin">
        <color theme="4"/>
      </top>
      <bottom/>
      <diagonal/>
    </border>
    <border>
      <left style="thin">
        <color theme="4"/>
      </left>
      <right style="thick">
        <color rgb="FF0070C0"/>
      </right>
      <top style="thin">
        <color theme="4"/>
      </top>
      <bottom/>
      <diagonal/>
    </border>
    <border>
      <left style="thick">
        <color rgb="FF0070C0"/>
      </left>
      <right/>
      <top/>
      <bottom style="thin">
        <color rgb="FF0070C0"/>
      </bottom>
      <diagonal/>
    </border>
    <border>
      <left/>
      <right style="thick">
        <color rgb="FF0070C0"/>
      </right>
      <top style="thin">
        <color rgb="FF0070C0"/>
      </top>
      <bottom style="thin">
        <color rgb="FF0070C0"/>
      </bottom>
      <diagonal/>
    </border>
    <border>
      <left style="thick">
        <color rgb="FF0070C0"/>
      </left>
      <right style="thin">
        <color theme="4"/>
      </right>
      <top/>
      <bottom style="thin">
        <color theme="4"/>
      </bottom>
      <diagonal/>
    </border>
    <border>
      <left style="thick">
        <color rgb="FF0070C0"/>
      </left>
      <right style="thin">
        <color theme="4"/>
      </right>
      <top style="thin">
        <color theme="4"/>
      </top>
      <bottom/>
      <diagonal/>
    </border>
    <border>
      <left style="thick">
        <color rgb="FF0070C0"/>
      </left>
      <right style="thin">
        <color theme="4"/>
      </right>
      <top/>
      <bottom/>
      <diagonal/>
    </border>
    <border>
      <left style="thick">
        <color rgb="FF0070C0"/>
      </left>
      <right style="thin">
        <color rgb="FF0070C0"/>
      </right>
      <top style="thin">
        <color rgb="FF0070C0"/>
      </top>
      <bottom/>
      <diagonal/>
    </border>
    <border>
      <left style="thick">
        <color rgb="FF0070C0"/>
      </left>
      <right style="thin">
        <color rgb="FF0070C0"/>
      </right>
      <top/>
      <bottom/>
      <diagonal/>
    </border>
    <border>
      <left style="thin">
        <color theme="4"/>
      </left>
      <right style="thin">
        <color theme="4"/>
      </right>
      <top/>
      <bottom/>
      <diagonal/>
    </border>
    <border>
      <left style="thick">
        <color rgb="FF0070C0"/>
      </left>
      <right/>
      <top style="thin">
        <color theme="1"/>
      </top>
      <bottom style="thin">
        <color indexed="64"/>
      </bottom>
      <diagonal/>
    </border>
    <border>
      <left/>
      <right/>
      <top style="thin">
        <color theme="1"/>
      </top>
      <bottom style="thin">
        <color indexed="64"/>
      </bottom>
      <diagonal/>
    </border>
    <border>
      <left/>
      <right style="thick">
        <color rgb="FF0070C0"/>
      </right>
      <top style="thin">
        <color theme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auto="1"/>
      </top>
      <bottom style="thin">
        <color indexed="64"/>
      </bottom>
      <diagonal/>
    </border>
    <border>
      <left style="thin">
        <color indexed="64"/>
      </left>
      <right style="thick">
        <color auto="1"/>
      </right>
      <top style="thick">
        <color auto="1"/>
      </top>
      <bottom style="thin">
        <color indexed="64"/>
      </bottom>
      <diagonal/>
    </border>
    <border>
      <left style="thin">
        <color indexed="64"/>
      </left>
      <right style="thick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auto="1"/>
      </right>
      <top style="thin">
        <color indexed="64"/>
      </top>
      <bottom style="thick">
        <color auto="1"/>
      </bottom>
      <diagonal/>
    </border>
    <border>
      <left style="thin">
        <color indexed="64"/>
      </left>
      <right style="thick">
        <color auto="1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/>
      <diagonal/>
    </border>
  </borders>
  <cellStyleXfs count="1">
    <xf numFmtId="0" fontId="0" fillId="0" borderId="0"/>
  </cellStyleXfs>
  <cellXfs count="349">
    <xf numFmtId="0" fontId="0" fillId="0" borderId="0" xfId="0"/>
    <xf numFmtId="0" fontId="0" fillId="0" borderId="0" xfId="0" applyAlignment="1">
      <alignment vertical="top"/>
    </xf>
    <xf numFmtId="0" fontId="0" fillId="0" borderId="0" xfId="0" applyAlignment="1">
      <alignment horizontal="left" vertical="top"/>
    </xf>
    <xf numFmtId="0" fontId="2" fillId="3" borderId="0" xfId="0" applyFont="1" applyFill="1" applyAlignment="1">
      <alignment vertical="top"/>
    </xf>
    <xf numFmtId="0" fontId="2" fillId="3" borderId="0" xfId="0" applyFont="1" applyFill="1" applyAlignment="1">
      <alignment horizontal="left" vertical="top"/>
    </xf>
    <xf numFmtId="0" fontId="0" fillId="3" borderId="0" xfId="0" applyFill="1" applyAlignment="1">
      <alignment horizontal="left" vertical="top"/>
    </xf>
    <xf numFmtId="165" fontId="0" fillId="0" borderId="0" xfId="0" applyNumberFormat="1" applyAlignment="1">
      <alignment vertical="top"/>
    </xf>
    <xf numFmtId="165" fontId="2" fillId="3" borderId="0" xfId="0" applyNumberFormat="1" applyFont="1" applyFill="1" applyAlignment="1">
      <alignment vertical="top"/>
    </xf>
    <xf numFmtId="0" fontId="1" fillId="0" borderId="0" xfId="0" applyFont="1" applyAlignment="1">
      <alignment vertical="top"/>
    </xf>
    <xf numFmtId="166" fontId="0" fillId="0" borderId="1" xfId="0" applyNumberFormat="1" applyBorder="1" applyAlignment="1">
      <alignment vertical="top"/>
    </xf>
    <xf numFmtId="166" fontId="0" fillId="0" borderId="1" xfId="0" applyNumberFormat="1" applyBorder="1" applyAlignment="1">
      <alignment horizontal="right" vertical="top"/>
    </xf>
    <xf numFmtId="0" fontId="0" fillId="0" borderId="0" xfId="0" applyFont="1"/>
    <xf numFmtId="0" fontId="0" fillId="0" borderId="0" xfId="0" applyFont="1" applyBorder="1"/>
    <xf numFmtId="166" fontId="0" fillId="0" borderId="1" xfId="0" applyNumberFormat="1" applyFont="1" applyBorder="1" applyAlignment="1">
      <alignment vertical="top"/>
    </xf>
    <xf numFmtId="166" fontId="0" fillId="0" borderId="1" xfId="0" applyNumberFormat="1" applyFont="1" applyBorder="1" applyAlignment="1">
      <alignment horizontal="right" vertical="top"/>
    </xf>
    <xf numFmtId="166" fontId="0" fillId="0" borderId="0" xfId="0" applyNumberFormat="1" applyFont="1" applyBorder="1" applyAlignment="1">
      <alignment horizontal="right" vertical="top"/>
    </xf>
    <xf numFmtId="165" fontId="0" fillId="0" borderId="1" xfId="0" applyNumberFormat="1" applyBorder="1" applyAlignment="1">
      <alignment horizontal="right" vertical="top"/>
    </xf>
    <xf numFmtId="0" fontId="2" fillId="5" borderId="43" xfId="0" applyNumberFormat="1" applyFont="1" applyFill="1" applyBorder="1" applyAlignment="1">
      <alignment horizontal="center"/>
    </xf>
    <xf numFmtId="0" fontId="2" fillId="5" borderId="0" xfId="0" applyNumberFormat="1" applyFont="1" applyFill="1" applyBorder="1" applyAlignment="1">
      <alignment horizontal="center"/>
    </xf>
    <xf numFmtId="166" fontId="7" fillId="0" borderId="1" xfId="0" applyNumberFormat="1" applyFont="1" applyBorder="1" applyAlignment="1">
      <alignment horizontal="right" vertical="top"/>
    </xf>
    <xf numFmtId="0" fontId="2" fillId="5" borderId="41" xfId="0" applyNumberFormat="1" applyFont="1" applyFill="1" applyBorder="1" applyAlignment="1"/>
    <xf numFmtId="165" fontId="2" fillId="6" borderId="0" xfId="0" applyNumberFormat="1" applyFont="1" applyFill="1" applyBorder="1" applyAlignment="1">
      <alignment horizontal="center"/>
    </xf>
    <xf numFmtId="0" fontId="2" fillId="5" borderId="44" xfId="0" applyNumberFormat="1" applyFont="1" applyFill="1" applyBorder="1" applyAlignment="1"/>
    <xf numFmtId="0" fontId="2" fillId="5" borderId="44" xfId="0" applyNumberFormat="1" applyFont="1" applyFill="1" applyBorder="1" applyAlignment="1">
      <alignment horizontal="center"/>
    </xf>
    <xf numFmtId="165" fontId="2" fillId="6" borderId="42" xfId="0" applyNumberFormat="1" applyFont="1" applyFill="1" applyBorder="1" applyAlignment="1">
      <alignment horizontal="center"/>
    </xf>
    <xf numFmtId="0" fontId="0" fillId="0" borderId="45" xfId="0" applyFont="1" applyBorder="1"/>
    <xf numFmtId="0" fontId="0" fillId="0" borderId="42" xfId="0" applyBorder="1" applyAlignment="1">
      <alignment vertical="top"/>
    </xf>
    <xf numFmtId="0" fontId="0" fillId="0" borderId="0" xfId="0" applyBorder="1" applyAlignment="1">
      <alignment vertical="top"/>
    </xf>
    <xf numFmtId="167" fontId="0" fillId="0" borderId="0" xfId="0" applyNumberFormat="1" applyFont="1" applyBorder="1" applyAlignment="1">
      <alignment horizontal="right"/>
    </xf>
    <xf numFmtId="0" fontId="0" fillId="0" borderId="0" xfId="0" applyNumberFormat="1" applyFont="1" applyBorder="1" applyAlignment="1">
      <alignment horizontal="right"/>
    </xf>
    <xf numFmtId="165" fontId="0" fillId="0" borderId="0" xfId="0" applyNumberFormat="1" applyFont="1" applyBorder="1" applyAlignment="1">
      <alignment horizontal="right"/>
    </xf>
    <xf numFmtId="165" fontId="0" fillId="0" borderId="0" xfId="0" applyNumberFormat="1" applyBorder="1" applyAlignment="1">
      <alignment horizontal="right" vertical="top"/>
    </xf>
    <xf numFmtId="165" fontId="0" fillId="0" borderId="0" xfId="0" applyNumberFormat="1" applyFont="1" applyBorder="1" applyAlignment="1"/>
    <xf numFmtId="165" fontId="0" fillId="0" borderId="45" xfId="0" applyNumberFormat="1" applyBorder="1" applyAlignment="1">
      <alignment vertical="top"/>
    </xf>
    <xf numFmtId="0" fontId="0" fillId="0" borderId="0" xfId="0" applyBorder="1" applyAlignment="1">
      <alignment horizontal="right" vertical="top"/>
    </xf>
    <xf numFmtId="0" fontId="0" fillId="0" borderId="0" xfId="0" applyFont="1" applyBorder="1" applyAlignment="1">
      <alignment horizontal="right" vertical="top"/>
    </xf>
    <xf numFmtId="167" fontId="1" fillId="0" borderId="0" xfId="0" applyNumberFormat="1" applyFont="1" applyBorder="1" applyAlignment="1">
      <alignment horizontal="right"/>
    </xf>
    <xf numFmtId="168" fontId="0" fillId="0" borderId="0" xfId="0" applyNumberFormat="1" applyBorder="1" applyAlignment="1">
      <alignment horizontal="left" vertical="top"/>
    </xf>
    <xf numFmtId="0" fontId="0" fillId="0" borderId="0" xfId="0" applyBorder="1" applyAlignment="1">
      <alignment horizontal="left" vertical="top"/>
    </xf>
    <xf numFmtId="165" fontId="0" fillId="0" borderId="0" xfId="0" applyNumberFormat="1" applyBorder="1" applyAlignment="1">
      <alignment vertical="top"/>
    </xf>
    <xf numFmtId="0" fontId="0" fillId="0" borderId="45" xfId="0" applyBorder="1"/>
    <xf numFmtId="168" fontId="0" fillId="0" borderId="0" xfId="0" applyNumberFormat="1" applyBorder="1" applyAlignment="1">
      <alignment vertical="top"/>
    </xf>
    <xf numFmtId="164" fontId="0" fillId="0" borderId="0" xfId="0" applyNumberFormat="1" applyBorder="1" applyAlignment="1">
      <alignment horizontal="right" vertical="top"/>
    </xf>
    <xf numFmtId="0" fontId="0" fillId="0" borderId="0" xfId="0" applyNumberFormat="1" applyBorder="1" applyAlignment="1">
      <alignment horizontal="right" vertical="top"/>
    </xf>
    <xf numFmtId="0" fontId="0" fillId="0" borderId="45" xfId="0" applyBorder="1" applyAlignment="1">
      <alignment vertical="top"/>
    </xf>
    <xf numFmtId="165" fontId="0" fillId="0" borderId="0" xfId="0" applyNumberFormat="1" applyFont="1" applyBorder="1"/>
    <xf numFmtId="0" fontId="0" fillId="0" borderId="67" xfId="0" applyBorder="1" applyAlignment="1">
      <alignment vertical="top"/>
    </xf>
    <xf numFmtId="0" fontId="0" fillId="0" borderId="68" xfId="0" applyBorder="1" applyAlignment="1">
      <alignment vertical="top"/>
    </xf>
    <xf numFmtId="168" fontId="0" fillId="0" borderId="68" xfId="0" applyNumberFormat="1" applyBorder="1" applyAlignment="1">
      <alignment vertical="top"/>
    </xf>
    <xf numFmtId="0" fontId="0" fillId="0" borderId="68" xfId="0" applyBorder="1" applyAlignment="1">
      <alignment horizontal="right" vertical="top"/>
    </xf>
    <xf numFmtId="165" fontId="0" fillId="0" borderId="68" xfId="0" applyNumberFormat="1" applyFont="1" applyBorder="1" applyAlignment="1">
      <alignment horizontal="right"/>
    </xf>
    <xf numFmtId="165" fontId="0" fillId="0" borderId="68" xfId="0" applyNumberFormat="1" applyBorder="1" applyAlignment="1">
      <alignment horizontal="right" vertical="top"/>
    </xf>
    <xf numFmtId="165" fontId="0" fillId="0" borderId="68" xfId="0" applyNumberFormat="1" applyFont="1" applyBorder="1" applyAlignment="1"/>
    <xf numFmtId="0" fontId="0" fillId="0" borderId="69" xfId="0" applyFont="1" applyBorder="1"/>
    <xf numFmtId="0" fontId="2" fillId="5" borderId="39" xfId="0" applyFont="1" applyFill="1" applyBorder="1"/>
    <xf numFmtId="0" fontId="2" fillId="5" borderId="45" xfId="0" applyFont="1" applyFill="1" applyBorder="1"/>
    <xf numFmtId="0" fontId="2" fillId="6" borderId="67" xfId="0" applyFont="1" applyFill="1" applyBorder="1" applyAlignment="1">
      <alignment horizontal="center" vertical="top"/>
    </xf>
    <xf numFmtId="0" fontId="2" fillId="6" borderId="68" xfId="0" applyFont="1" applyFill="1" applyBorder="1" applyAlignment="1">
      <alignment horizontal="center" vertical="top"/>
    </xf>
    <xf numFmtId="165" fontId="2" fillId="5" borderId="68" xfId="0" applyNumberFormat="1" applyFont="1" applyFill="1" applyBorder="1" applyAlignment="1">
      <alignment horizontal="center"/>
    </xf>
    <xf numFmtId="165" fontId="2" fillId="5" borderId="71" xfId="0" applyNumberFormat="1" applyFont="1" applyFill="1" applyBorder="1" applyAlignment="1">
      <alignment horizontal="center"/>
    </xf>
    <xf numFmtId="0" fontId="2" fillId="5" borderId="68" xfId="0" applyNumberFormat="1" applyFont="1" applyFill="1" applyBorder="1" applyAlignment="1">
      <alignment horizontal="center"/>
    </xf>
    <xf numFmtId="0" fontId="2" fillId="5" borderId="71" xfId="0" applyFont="1" applyFill="1" applyBorder="1" applyAlignment="1">
      <alignment horizontal="center" vertical="top"/>
    </xf>
    <xf numFmtId="0" fontId="2" fillId="5" borderId="72" xfId="0" applyNumberFormat="1" applyFont="1" applyFill="1" applyBorder="1" applyAlignment="1">
      <alignment horizontal="center"/>
    </xf>
    <xf numFmtId="0" fontId="2" fillId="5" borderId="69" xfId="0" applyFont="1" applyFill="1" applyBorder="1"/>
    <xf numFmtId="0" fontId="0" fillId="6" borderId="0" xfId="0" applyNumberFormat="1" applyFont="1" applyFill="1" applyBorder="1"/>
    <xf numFmtId="0" fontId="2" fillId="6" borderId="68" xfId="0" applyNumberFormat="1" applyFont="1" applyFill="1" applyBorder="1" applyAlignment="1">
      <alignment horizontal="center"/>
    </xf>
    <xf numFmtId="0" fontId="0" fillId="5" borderId="73" xfId="0" applyFill="1" applyBorder="1" applyAlignment="1">
      <alignment vertical="top"/>
    </xf>
    <xf numFmtId="0" fontId="0" fillId="5" borderId="74" xfId="0" applyFill="1" applyBorder="1" applyAlignment="1">
      <alignment vertical="top"/>
    </xf>
    <xf numFmtId="165" fontId="2" fillId="5" borderId="75" xfId="0" applyNumberFormat="1" applyFont="1" applyFill="1" applyBorder="1" applyAlignment="1">
      <alignment horizontal="center"/>
    </xf>
    <xf numFmtId="165" fontId="0" fillId="0" borderId="42" xfId="0" applyNumberFormat="1" applyBorder="1" applyAlignment="1">
      <alignment horizontal="right" vertical="top"/>
    </xf>
    <xf numFmtId="3" fontId="0" fillId="0" borderId="0" xfId="0" applyNumberFormat="1" applyBorder="1" applyAlignment="1">
      <alignment vertical="top"/>
    </xf>
    <xf numFmtId="0" fontId="1" fillId="0" borderId="0" xfId="0" applyFont="1" applyBorder="1" applyAlignment="1">
      <alignment vertical="top"/>
    </xf>
    <xf numFmtId="3" fontId="1" fillId="0" borderId="0" xfId="0" applyNumberFormat="1" applyFont="1" applyBorder="1" applyAlignment="1">
      <alignment vertical="top"/>
    </xf>
    <xf numFmtId="0" fontId="0" fillId="0" borderId="0" xfId="0" applyFont="1" applyBorder="1" applyAlignment="1">
      <alignment vertical="top"/>
    </xf>
    <xf numFmtId="3" fontId="0" fillId="0" borderId="0" xfId="0" applyNumberFormat="1" applyFont="1" applyBorder="1" applyAlignment="1">
      <alignment vertical="top"/>
    </xf>
    <xf numFmtId="0" fontId="0" fillId="0" borderId="0" xfId="0" applyFont="1" applyBorder="1" applyAlignment="1">
      <alignment horizontal="left" vertical="top"/>
    </xf>
    <xf numFmtId="0" fontId="1" fillId="0" borderId="0" xfId="0" applyFont="1" applyBorder="1" applyAlignment="1">
      <alignment horizontal="left" vertical="top"/>
    </xf>
    <xf numFmtId="166" fontId="0" fillId="0" borderId="0" xfId="0" applyNumberFormat="1" applyBorder="1" applyAlignment="1">
      <alignment vertical="top"/>
    </xf>
    <xf numFmtId="165" fontId="0" fillId="0" borderId="67" xfId="0" applyNumberFormat="1" applyBorder="1" applyAlignment="1">
      <alignment horizontal="right" vertical="top"/>
    </xf>
    <xf numFmtId="3" fontId="0" fillId="0" borderId="68" xfId="0" applyNumberFormat="1" applyBorder="1" applyAlignment="1">
      <alignment vertical="top"/>
    </xf>
    <xf numFmtId="166" fontId="0" fillId="0" borderId="76" xfId="0" applyNumberFormat="1" applyBorder="1" applyAlignment="1">
      <alignment horizontal="right" vertical="top"/>
    </xf>
    <xf numFmtId="0" fontId="8" fillId="5" borderId="77" xfId="0" applyFont="1" applyFill="1" applyBorder="1" applyAlignment="1">
      <alignment vertical="top"/>
    </xf>
    <xf numFmtId="0" fontId="8" fillId="5" borderId="78" xfId="0" applyFont="1" applyFill="1" applyBorder="1" applyAlignment="1">
      <alignment vertical="top"/>
    </xf>
    <xf numFmtId="168" fontId="8" fillId="5" borderId="78" xfId="0" applyNumberFormat="1" applyFont="1" applyFill="1" applyBorder="1" applyAlignment="1">
      <alignment vertical="top"/>
    </xf>
    <xf numFmtId="0" fontId="8" fillId="5" borderId="78" xfId="0" applyFont="1" applyFill="1" applyBorder="1" applyAlignment="1">
      <alignment horizontal="right" vertical="top"/>
    </xf>
    <xf numFmtId="164" fontId="8" fillId="5" borderId="78" xfId="0" applyNumberFormat="1" applyFont="1" applyFill="1" applyBorder="1" applyAlignment="1">
      <alignment horizontal="right" vertical="top"/>
    </xf>
    <xf numFmtId="0" fontId="2" fillId="0" borderId="80" xfId="0" applyFont="1" applyBorder="1"/>
    <xf numFmtId="0" fontId="2" fillId="0" borderId="66" xfId="0" applyFont="1" applyBorder="1"/>
    <xf numFmtId="0" fontId="0" fillId="0" borderId="66" xfId="0" applyFont="1" applyBorder="1"/>
    <xf numFmtId="0" fontId="0" fillId="0" borderId="70" xfId="0" applyFont="1" applyBorder="1"/>
    <xf numFmtId="0" fontId="2" fillId="0" borderId="80" xfId="0" applyFont="1" applyBorder="1" applyAlignment="1">
      <alignment vertical="top"/>
    </xf>
    <xf numFmtId="0" fontId="0" fillId="0" borderId="66" xfId="0" applyBorder="1" applyAlignment="1">
      <alignment vertical="top"/>
    </xf>
    <xf numFmtId="0" fontId="0" fillId="0" borderId="70" xfId="0" applyBorder="1" applyAlignment="1">
      <alignment vertical="top"/>
    </xf>
    <xf numFmtId="0" fontId="0" fillId="0" borderId="66" xfId="0" applyFont="1" applyBorder="1" applyAlignment="1">
      <alignment vertical="top"/>
    </xf>
    <xf numFmtId="0" fontId="0" fillId="3" borderId="2" xfId="0" applyFont="1" applyFill="1" applyBorder="1" applyProtection="1">
      <protection locked="0"/>
    </xf>
    <xf numFmtId="14" fontId="0" fillId="3" borderId="90" xfId="0" applyNumberFormat="1" applyFont="1" applyFill="1" applyBorder="1" applyProtection="1">
      <protection locked="0"/>
    </xf>
    <xf numFmtId="0" fontId="0" fillId="3" borderId="90" xfId="0" applyFont="1" applyFill="1" applyBorder="1" applyProtection="1">
      <protection locked="0"/>
    </xf>
    <xf numFmtId="0" fontId="0" fillId="3" borderId="7" xfId="0" applyFont="1" applyFill="1" applyBorder="1" applyProtection="1">
      <protection locked="0"/>
    </xf>
    <xf numFmtId="3" fontId="0" fillId="3" borderId="90" xfId="0" applyNumberFormat="1" applyFont="1" applyFill="1" applyBorder="1" applyProtection="1">
      <protection locked="0"/>
    </xf>
    <xf numFmtId="0" fontId="0" fillId="3" borderId="63" xfId="0" applyFont="1" applyFill="1" applyBorder="1" applyProtection="1">
      <protection locked="0"/>
    </xf>
    <xf numFmtId="3" fontId="0" fillId="3" borderId="97" xfId="0" applyNumberFormat="1" applyFont="1" applyFill="1" applyBorder="1" applyProtection="1">
      <protection locked="0"/>
    </xf>
    <xf numFmtId="3" fontId="0" fillId="3" borderId="90" xfId="0" applyNumberFormat="1" applyFont="1" applyFill="1" applyBorder="1" applyAlignment="1" applyProtection="1">
      <alignment horizontal="right"/>
      <protection locked="0"/>
    </xf>
    <xf numFmtId="0" fontId="0" fillId="3" borderId="17" xfId="0" applyFont="1" applyFill="1" applyBorder="1" applyProtection="1">
      <protection locked="0"/>
    </xf>
    <xf numFmtId="0" fontId="7" fillId="3" borderId="7" xfId="0" applyFont="1" applyFill="1" applyBorder="1" applyProtection="1">
      <protection locked="0"/>
    </xf>
    <xf numFmtId="0" fontId="0" fillId="0" borderId="87" xfId="0" applyFont="1" applyBorder="1" applyProtection="1"/>
    <xf numFmtId="0" fontId="0" fillId="0" borderId="0" xfId="0" applyFont="1" applyBorder="1" applyProtection="1"/>
    <xf numFmtId="0" fontId="0" fillId="0" borderId="88" xfId="0" applyFont="1" applyBorder="1" applyProtection="1"/>
    <xf numFmtId="0" fontId="0" fillId="2" borderId="89" xfId="0" applyFont="1" applyFill="1" applyBorder="1" applyProtection="1"/>
    <xf numFmtId="0" fontId="0" fillId="2" borderId="3" xfId="0" applyFont="1" applyFill="1" applyBorder="1" applyProtection="1"/>
    <xf numFmtId="0" fontId="0" fillId="2" borderId="4" xfId="0" applyFont="1" applyFill="1" applyBorder="1" applyProtection="1"/>
    <xf numFmtId="0" fontId="0" fillId="2" borderId="9" xfId="0" applyFont="1" applyFill="1" applyBorder="1" applyProtection="1"/>
    <xf numFmtId="0" fontId="0" fillId="2" borderId="91" xfId="0" applyFont="1" applyFill="1" applyBorder="1" applyProtection="1"/>
    <xf numFmtId="0" fontId="0" fillId="0" borderId="89" xfId="0" applyFont="1" applyBorder="1" applyProtection="1"/>
    <xf numFmtId="0" fontId="0" fillId="0" borderId="8" xfId="0" applyFont="1" applyFill="1" applyBorder="1" applyProtection="1"/>
    <xf numFmtId="0" fontId="0" fillId="0" borderId="2" xfId="0" applyFont="1" applyFill="1" applyBorder="1" applyProtection="1"/>
    <xf numFmtId="0" fontId="0" fillId="0" borderId="89" xfId="0" applyFont="1" applyFill="1" applyBorder="1" applyProtection="1"/>
    <xf numFmtId="0" fontId="0" fillId="0" borderId="0" xfId="0" applyFont="1" applyFill="1" applyBorder="1" applyProtection="1"/>
    <xf numFmtId="0" fontId="1" fillId="0" borderId="0" xfId="0" applyFont="1" applyBorder="1" applyProtection="1"/>
    <xf numFmtId="0" fontId="0" fillId="0" borderId="92" xfId="0" applyFont="1" applyFill="1" applyBorder="1" applyProtection="1"/>
    <xf numFmtId="0" fontId="1" fillId="0" borderId="87" xfId="0" applyFont="1" applyFill="1" applyBorder="1" applyProtection="1"/>
    <xf numFmtId="0" fontId="0" fillId="2" borderId="95" xfId="0" applyFont="1" applyFill="1" applyBorder="1" applyProtection="1"/>
    <xf numFmtId="0" fontId="0" fillId="4" borderId="89" xfId="0" applyFont="1" applyFill="1" applyBorder="1" applyProtection="1"/>
    <xf numFmtId="165" fontId="0" fillId="0" borderId="0" xfId="0" applyNumberFormat="1" applyFont="1" applyBorder="1" applyProtection="1"/>
    <xf numFmtId="0" fontId="0" fillId="0" borderId="88" xfId="0" applyNumberFormat="1" applyFont="1" applyBorder="1" applyProtection="1"/>
    <xf numFmtId="0" fontId="2" fillId="0" borderId="87" xfId="0" applyFont="1" applyBorder="1" applyProtection="1"/>
    <xf numFmtId="165" fontId="0" fillId="0" borderId="88" xfId="0" applyNumberFormat="1" applyFont="1" applyBorder="1" applyProtection="1"/>
    <xf numFmtId="0" fontId="0" fillId="0" borderId="87" xfId="0" applyFont="1" applyBorder="1" applyAlignment="1" applyProtection="1">
      <alignment horizontal="center" vertical="center"/>
    </xf>
    <xf numFmtId="0" fontId="0" fillId="0" borderId="2" xfId="0" applyFont="1" applyBorder="1" applyProtection="1"/>
    <xf numFmtId="0" fontId="0" fillId="6" borderId="2" xfId="0" applyFont="1" applyFill="1" applyBorder="1" applyProtection="1"/>
    <xf numFmtId="0" fontId="0" fillId="0" borderId="6" xfId="0" applyFont="1" applyBorder="1" applyProtection="1"/>
    <xf numFmtId="0" fontId="0" fillId="0" borderId="5" xfId="0" applyFont="1" applyBorder="1" applyProtection="1"/>
    <xf numFmtId="0" fontId="0" fillId="6" borderId="64" xfId="0" applyFont="1" applyFill="1" applyBorder="1" applyProtection="1"/>
    <xf numFmtId="0" fontId="0" fillId="6" borderId="7" xfId="0" applyFont="1" applyFill="1" applyBorder="1" applyAlignment="1" applyProtection="1"/>
    <xf numFmtId="0" fontId="0" fillId="0" borderId="100" xfId="0" applyFont="1" applyBorder="1" applyAlignment="1" applyProtection="1">
      <alignment horizontal="center" vertical="top"/>
    </xf>
    <xf numFmtId="0" fontId="1" fillId="6" borderId="0" xfId="0" applyFont="1" applyFill="1" applyBorder="1" applyProtection="1"/>
    <xf numFmtId="0" fontId="1" fillId="0" borderId="12" xfId="0" applyFont="1" applyBorder="1" applyProtection="1"/>
    <xf numFmtId="0" fontId="0" fillId="6" borderId="16" xfId="0" applyFont="1" applyFill="1" applyBorder="1" applyAlignment="1" applyProtection="1">
      <alignment horizontal="left"/>
    </xf>
    <xf numFmtId="0" fontId="0" fillId="6" borderId="17" xfId="0" applyFont="1" applyFill="1" applyBorder="1" applyProtection="1"/>
    <xf numFmtId="0" fontId="0" fillId="0" borderId="16" xfId="0" applyFont="1" applyBorder="1" applyAlignment="1" applyProtection="1">
      <alignment horizontal="left" vertical="top"/>
    </xf>
    <xf numFmtId="0" fontId="0" fillId="0" borderId="7" xfId="0" applyFont="1" applyBorder="1" applyProtection="1"/>
    <xf numFmtId="0" fontId="0" fillId="0" borderId="7" xfId="0" applyFont="1" applyBorder="1" applyAlignment="1" applyProtection="1">
      <alignment horizontal="left" vertical="top"/>
    </xf>
    <xf numFmtId="0" fontId="0" fillId="0" borderId="16" xfId="0" applyFont="1" applyBorder="1" applyAlignment="1" applyProtection="1">
      <alignment horizontal="left" vertical="center"/>
    </xf>
    <xf numFmtId="0" fontId="7" fillId="0" borderId="16" xfId="0" applyFont="1" applyBorder="1" applyProtection="1"/>
    <xf numFmtId="0" fontId="0" fillId="0" borderId="16" xfId="0" applyFont="1" applyBorder="1" applyProtection="1"/>
    <xf numFmtId="0" fontId="0" fillId="0" borderId="7" xfId="0" applyFont="1" applyFill="1" applyBorder="1" applyProtection="1"/>
    <xf numFmtId="0" fontId="0" fillId="0" borderId="16" xfId="0" applyFont="1" applyFill="1" applyBorder="1" applyProtection="1"/>
    <xf numFmtId="0" fontId="7" fillId="0" borderId="16" xfId="0" applyFont="1" applyFill="1" applyBorder="1" applyProtection="1"/>
    <xf numFmtId="0" fontId="2" fillId="3" borderId="36" xfId="0" applyFont="1" applyFill="1" applyBorder="1" applyProtection="1"/>
    <xf numFmtId="0" fontId="2" fillId="3" borderId="32" xfId="0" applyFont="1" applyFill="1" applyBorder="1" applyAlignment="1" applyProtection="1">
      <alignment wrapText="1"/>
    </xf>
    <xf numFmtId="0" fontId="0" fillId="3" borderId="57" xfId="0" applyFont="1" applyFill="1" applyBorder="1" applyProtection="1"/>
    <xf numFmtId="0" fontId="2" fillId="3" borderId="61" xfId="0" applyFont="1" applyFill="1" applyBorder="1" applyAlignment="1" applyProtection="1">
      <alignment wrapText="1"/>
    </xf>
    <xf numFmtId="0" fontId="2" fillId="3" borderId="27" xfId="0" applyFont="1" applyFill="1" applyBorder="1" applyAlignment="1" applyProtection="1">
      <alignment wrapText="1"/>
    </xf>
    <xf numFmtId="0" fontId="0" fillId="3" borderId="58" xfId="0" applyFont="1" applyFill="1" applyBorder="1" applyProtection="1"/>
    <xf numFmtId="0" fontId="0" fillId="0" borderId="11" xfId="0" applyFont="1" applyBorder="1" applyProtection="1"/>
    <xf numFmtId="165" fontId="0" fillId="0" borderId="59" xfId="0" applyNumberFormat="1" applyFont="1" applyBorder="1" applyProtection="1"/>
    <xf numFmtId="165" fontId="0" fillId="0" borderId="60" xfId="0" applyNumberFormat="1" applyFont="1" applyBorder="1" applyProtection="1"/>
    <xf numFmtId="0" fontId="0" fillId="3" borderId="16" xfId="0" applyFont="1" applyFill="1" applyBorder="1" applyProtection="1"/>
    <xf numFmtId="0" fontId="0" fillId="0" borderId="34" xfId="0" applyFont="1" applyBorder="1" applyProtection="1"/>
    <xf numFmtId="0" fontId="0" fillId="0" borderId="17" xfId="0" applyFont="1" applyBorder="1" applyProtection="1"/>
    <xf numFmtId="0" fontId="2" fillId="3" borderId="18" xfId="0" applyFont="1" applyFill="1" applyBorder="1" applyProtection="1"/>
    <xf numFmtId="0" fontId="0" fillId="0" borderId="19" xfId="0" applyFont="1" applyBorder="1" applyProtection="1"/>
    <xf numFmtId="0" fontId="0" fillId="0" borderId="26" xfId="0" applyFont="1" applyBorder="1" applyProtection="1"/>
    <xf numFmtId="165" fontId="2" fillId="0" borderId="19" xfId="0" applyNumberFormat="1" applyFont="1" applyBorder="1" applyProtection="1"/>
    <xf numFmtId="165" fontId="2" fillId="0" borderId="20" xfId="0" applyNumberFormat="1" applyFont="1" applyBorder="1" applyProtection="1"/>
    <xf numFmtId="0" fontId="4" fillId="0" borderId="84" xfId="0" applyFont="1" applyBorder="1" applyProtection="1"/>
    <xf numFmtId="0" fontId="0" fillId="0" borderId="85" xfId="0" applyFont="1" applyBorder="1" applyProtection="1"/>
    <xf numFmtId="0" fontId="0" fillId="0" borderId="86" xfId="0" applyFont="1" applyBorder="1" applyProtection="1"/>
    <xf numFmtId="0" fontId="0" fillId="2" borderId="2" xfId="0" applyFont="1" applyFill="1" applyBorder="1" applyProtection="1"/>
    <xf numFmtId="0" fontId="0" fillId="2" borderId="90" xfId="0" applyFont="1" applyFill="1" applyBorder="1" applyProtection="1"/>
    <xf numFmtId="0" fontId="0" fillId="0" borderId="0" xfId="0" applyFont="1" applyFill="1" applyProtection="1"/>
    <xf numFmtId="0" fontId="0" fillId="0" borderId="0" xfId="0" applyNumberFormat="1" applyFont="1" applyProtection="1"/>
    <xf numFmtId="165" fontId="0" fillId="0" borderId="0" xfId="0" applyNumberFormat="1" applyFont="1" applyProtection="1"/>
    <xf numFmtId="0" fontId="0" fillId="0" borderId="0" xfId="0" applyProtection="1"/>
    <xf numFmtId="0" fontId="0" fillId="0" borderId="0" xfId="0" applyFont="1" applyProtection="1"/>
    <xf numFmtId="0" fontId="0" fillId="0" borderId="0" xfId="0" applyAlignment="1" applyProtection="1">
      <alignment vertical="top"/>
    </xf>
    <xf numFmtId="165" fontId="0" fillId="0" borderId="0" xfId="0" applyNumberFormat="1" applyAlignment="1" applyProtection="1">
      <alignment vertical="top"/>
    </xf>
    <xf numFmtId="0" fontId="0" fillId="0" borderId="0" xfId="0" applyNumberFormat="1" applyFont="1" applyAlignment="1" applyProtection="1"/>
    <xf numFmtId="0" fontId="0" fillId="0" borderId="0" xfId="0" applyAlignment="1" applyProtection="1">
      <alignment horizontal="left" vertical="top"/>
    </xf>
    <xf numFmtId="0" fontId="0" fillId="0" borderId="0" xfId="0" applyAlignment="1" applyProtection="1">
      <alignment horizontal="right" vertical="top"/>
    </xf>
    <xf numFmtId="164" fontId="0" fillId="0" borderId="0" xfId="0" applyNumberFormat="1" applyAlignment="1" applyProtection="1">
      <alignment vertical="top"/>
    </xf>
    <xf numFmtId="3" fontId="0" fillId="0" borderId="0" xfId="0" applyNumberFormat="1" applyFont="1" applyFill="1" applyBorder="1" applyProtection="1"/>
    <xf numFmtId="0" fontId="2" fillId="0" borderId="0" xfId="0" applyNumberFormat="1" applyFont="1" applyProtection="1"/>
    <xf numFmtId="165" fontId="2" fillId="0" borderId="0" xfId="0" applyNumberFormat="1" applyFont="1" applyProtection="1"/>
    <xf numFmtId="0" fontId="0" fillId="6" borderId="29" xfId="0" applyNumberFormat="1" applyFont="1" applyFill="1" applyBorder="1" applyAlignment="1" applyProtection="1">
      <alignment horizontal="right"/>
    </xf>
    <xf numFmtId="165" fontId="0" fillId="6" borderId="46" xfId="0" applyNumberFormat="1" applyFont="1" applyFill="1" applyBorder="1" applyProtection="1"/>
    <xf numFmtId="165" fontId="0" fillId="0" borderId="46" xfId="0" applyNumberFormat="1" applyFont="1" applyBorder="1" applyProtection="1"/>
    <xf numFmtId="0" fontId="0" fillId="0" borderId="30" xfId="0" applyNumberFormat="1" applyFont="1" applyBorder="1" applyAlignment="1" applyProtection="1">
      <alignment horizontal="right"/>
    </xf>
    <xf numFmtId="165" fontId="0" fillId="0" borderId="30" xfId="0" applyNumberFormat="1" applyFont="1" applyBorder="1" applyAlignment="1" applyProtection="1">
      <alignment horizontal="right"/>
    </xf>
    <xf numFmtId="165" fontId="0" fillId="0" borderId="31" xfId="0" applyNumberFormat="1" applyFont="1" applyBorder="1" applyProtection="1"/>
    <xf numFmtId="0" fontId="0" fillId="0" borderId="0" xfId="0" applyNumberFormat="1" applyAlignment="1" applyProtection="1">
      <alignment vertical="top"/>
    </xf>
    <xf numFmtId="0" fontId="0" fillId="0" borderId="0" xfId="0" applyNumberFormat="1" applyFont="1" applyAlignment="1" applyProtection="1">
      <alignment vertical="top"/>
    </xf>
    <xf numFmtId="0" fontId="0" fillId="0" borderId="0" xfId="0" applyFont="1" applyAlignment="1" applyProtection="1">
      <alignment vertical="top"/>
    </xf>
    <xf numFmtId="0" fontId="0" fillId="6" borderId="13" xfId="0" applyNumberFormat="1" applyFont="1" applyFill="1" applyBorder="1" applyAlignment="1" applyProtection="1">
      <alignment horizontal="right"/>
    </xf>
    <xf numFmtId="166" fontId="0" fillId="6" borderId="33" xfId="0" applyNumberFormat="1" applyFont="1" applyFill="1" applyBorder="1" applyProtection="1"/>
    <xf numFmtId="166" fontId="0" fillId="6" borderId="50" xfId="0" applyNumberFormat="1" applyFont="1" applyFill="1" applyBorder="1" applyAlignment="1" applyProtection="1">
      <alignment horizontal="right"/>
    </xf>
    <xf numFmtId="0" fontId="6" fillId="7" borderId="14" xfId="0" applyNumberFormat="1" applyFont="1" applyFill="1" applyBorder="1" applyAlignment="1" applyProtection="1">
      <alignment horizontal="center"/>
    </xf>
    <xf numFmtId="165" fontId="0" fillId="0" borderId="14" xfId="0" applyNumberFormat="1" applyFont="1" applyBorder="1" applyAlignment="1" applyProtection="1">
      <alignment horizontal="right"/>
    </xf>
    <xf numFmtId="165" fontId="0" fillId="0" borderId="15" xfId="0" applyNumberFormat="1" applyFont="1" applyBorder="1" applyAlignment="1" applyProtection="1">
      <alignment horizontal="right"/>
    </xf>
    <xf numFmtId="0" fontId="0" fillId="0" borderId="0" xfId="0" applyFont="1" applyFill="1" applyBorder="1" applyAlignment="1" applyProtection="1">
      <alignment vertical="top"/>
    </xf>
    <xf numFmtId="0" fontId="0" fillId="7" borderId="58" xfId="0" applyNumberFormat="1" applyFont="1" applyFill="1" applyBorder="1" applyAlignment="1" applyProtection="1">
      <alignment horizontal="right"/>
    </xf>
    <xf numFmtId="165" fontId="0" fillId="7" borderId="7" xfId="0" applyNumberFormat="1" applyFont="1" applyFill="1" applyBorder="1" applyProtection="1"/>
    <xf numFmtId="165" fontId="0" fillId="7" borderId="59" xfId="0" applyNumberFormat="1" applyFont="1" applyFill="1" applyBorder="1" applyAlignment="1" applyProtection="1">
      <alignment horizontal="right"/>
    </xf>
    <xf numFmtId="0" fontId="6" fillId="7" borderId="11" xfId="0" applyNumberFormat="1" applyFont="1" applyFill="1" applyBorder="1" applyAlignment="1" applyProtection="1">
      <alignment horizontal="center"/>
    </xf>
    <xf numFmtId="165" fontId="0" fillId="7" borderId="11" xfId="0" applyNumberFormat="1" applyFont="1" applyFill="1" applyBorder="1" applyAlignment="1" applyProtection="1">
      <alignment horizontal="right"/>
    </xf>
    <xf numFmtId="165" fontId="0" fillId="7" borderId="60" xfId="0" applyNumberFormat="1" applyFont="1" applyFill="1" applyBorder="1" applyAlignment="1" applyProtection="1">
      <alignment horizontal="right"/>
    </xf>
    <xf numFmtId="0" fontId="0" fillId="6" borderId="16" xfId="0" applyNumberFormat="1" applyFont="1" applyFill="1" applyBorder="1" applyAlignment="1" applyProtection="1">
      <alignment horizontal="right"/>
    </xf>
    <xf numFmtId="166" fontId="0" fillId="6" borderId="34" xfId="0" applyNumberFormat="1" applyFont="1" applyFill="1" applyBorder="1" applyProtection="1"/>
    <xf numFmtId="166" fontId="0" fillId="6" borderId="34" xfId="0" applyNumberFormat="1" applyFont="1" applyFill="1" applyBorder="1" applyAlignment="1" applyProtection="1">
      <alignment horizontal="right"/>
    </xf>
    <xf numFmtId="0" fontId="6" fillId="7" borderId="7" xfId="0" applyNumberFormat="1" applyFont="1" applyFill="1" applyBorder="1" applyAlignment="1" applyProtection="1">
      <alignment horizontal="center"/>
    </xf>
    <xf numFmtId="165" fontId="0" fillId="0" borderId="7" xfId="0" applyNumberFormat="1" applyFont="1" applyBorder="1" applyAlignment="1" applyProtection="1">
      <alignment horizontal="right"/>
    </xf>
    <xf numFmtId="165" fontId="0" fillId="0" borderId="17" xfId="0" applyNumberFormat="1" applyFont="1" applyBorder="1" applyAlignment="1" applyProtection="1">
      <alignment horizontal="right"/>
    </xf>
    <xf numFmtId="0" fontId="0" fillId="6" borderId="18" xfId="0" applyNumberFormat="1" applyFont="1" applyFill="1" applyBorder="1" applyAlignment="1" applyProtection="1">
      <alignment horizontal="right"/>
    </xf>
    <xf numFmtId="166" fontId="0" fillId="6" borderId="35" xfId="0" applyNumberFormat="1" applyFont="1" applyFill="1" applyBorder="1" applyProtection="1"/>
    <xf numFmtId="166" fontId="0" fillId="6" borderId="51" xfId="0" applyNumberFormat="1" applyFont="1" applyFill="1" applyBorder="1" applyAlignment="1" applyProtection="1">
      <alignment horizontal="right"/>
    </xf>
    <xf numFmtId="0" fontId="6" fillId="7" borderId="52" xfId="0" applyNumberFormat="1" applyFont="1" applyFill="1" applyBorder="1" applyAlignment="1" applyProtection="1">
      <alignment horizontal="center"/>
    </xf>
    <xf numFmtId="165" fontId="0" fillId="0" borderId="52" xfId="0" applyNumberFormat="1" applyFont="1" applyBorder="1" applyAlignment="1" applyProtection="1">
      <alignment horizontal="right"/>
    </xf>
    <xf numFmtId="165" fontId="0" fillId="0" borderId="53" xfId="0" applyNumberFormat="1" applyFont="1" applyBorder="1" applyAlignment="1" applyProtection="1">
      <alignment horizontal="right"/>
    </xf>
    <xf numFmtId="0" fontId="0" fillId="0" borderId="47" xfId="0" applyNumberFormat="1" applyFont="1" applyBorder="1" applyAlignment="1" applyProtection="1">
      <alignment horizontal="right"/>
    </xf>
    <xf numFmtId="165" fontId="0" fillId="0" borderId="48" xfId="0" applyNumberFormat="1" applyFont="1" applyBorder="1" applyProtection="1"/>
    <xf numFmtId="165" fontId="0" fillId="0" borderId="48" xfId="0" applyNumberFormat="1" applyFont="1" applyBorder="1" applyAlignment="1" applyProtection="1">
      <alignment horizontal="right"/>
    </xf>
    <xf numFmtId="0" fontId="0" fillId="0" borderId="21" xfId="0" applyNumberFormat="1" applyFont="1" applyBorder="1" applyAlignment="1" applyProtection="1">
      <alignment horizontal="right"/>
    </xf>
    <xf numFmtId="165" fontId="0" fillId="0" borderId="49" xfId="0" applyNumberFormat="1" applyFont="1" applyBorder="1" applyAlignment="1" applyProtection="1">
      <alignment horizontal="right"/>
    </xf>
    <xf numFmtId="0" fontId="0" fillId="0" borderId="22" xfId="0" applyNumberFormat="1" applyFont="1" applyBorder="1" applyAlignment="1" applyProtection="1">
      <alignment horizontal="right"/>
    </xf>
    <xf numFmtId="165" fontId="0" fillId="0" borderId="2" xfId="0" applyNumberFormat="1" applyFont="1" applyBorder="1" applyProtection="1"/>
    <xf numFmtId="165" fontId="0" fillId="0" borderId="2" xfId="0" applyNumberFormat="1" applyFont="1" applyBorder="1" applyAlignment="1" applyProtection="1">
      <alignment horizontal="right"/>
    </xf>
    <xf numFmtId="0" fontId="0" fillId="0" borderId="2" xfId="0" applyNumberFormat="1" applyFont="1" applyBorder="1" applyAlignment="1" applyProtection="1">
      <alignment horizontal="right"/>
    </xf>
    <xf numFmtId="165" fontId="0" fillId="0" borderId="23" xfId="0" applyNumberFormat="1" applyFont="1" applyBorder="1" applyAlignment="1" applyProtection="1">
      <alignment horizontal="right"/>
    </xf>
    <xf numFmtId="165" fontId="0" fillId="0" borderId="23" xfId="0" applyNumberFormat="1" applyFont="1" applyBorder="1" applyProtection="1"/>
    <xf numFmtId="0" fontId="0" fillId="0" borderId="0" xfId="0" applyFill="1" applyProtection="1"/>
    <xf numFmtId="0" fontId="0" fillId="0" borderId="24" xfId="0" applyNumberFormat="1" applyFont="1" applyBorder="1" applyAlignment="1" applyProtection="1">
      <alignment horizontal="right"/>
    </xf>
    <xf numFmtId="165" fontId="0" fillId="0" borderId="25" xfId="0" applyNumberFormat="1" applyFont="1" applyBorder="1" applyAlignment="1" applyProtection="1">
      <alignment horizontal="right"/>
    </xf>
    <xf numFmtId="0" fontId="0" fillId="0" borderId="25" xfId="0" applyNumberFormat="1" applyFont="1" applyBorder="1" applyAlignment="1" applyProtection="1">
      <alignment horizontal="right"/>
    </xf>
    <xf numFmtId="165" fontId="0" fillId="0" borderId="65" xfId="0" applyNumberFormat="1" applyFont="1" applyBorder="1" applyAlignment="1" applyProtection="1">
      <alignment horizontal="right"/>
    </xf>
    <xf numFmtId="166" fontId="0" fillId="0" borderId="0" xfId="0" applyNumberFormat="1" applyFont="1" applyProtection="1"/>
    <xf numFmtId="166" fontId="0" fillId="6" borderId="30" xfId="0" applyNumberFormat="1" applyFont="1" applyFill="1" applyBorder="1" applyAlignment="1" applyProtection="1">
      <alignment horizontal="right"/>
    </xf>
    <xf numFmtId="166" fontId="0" fillId="8" borderId="30" xfId="0" applyNumberFormat="1" applyFont="1" applyFill="1" applyBorder="1" applyAlignment="1" applyProtection="1">
      <alignment horizontal="right"/>
    </xf>
    <xf numFmtId="165" fontId="0" fillId="0" borderId="31" xfId="0" applyNumberFormat="1" applyFont="1" applyBorder="1" applyAlignment="1" applyProtection="1">
      <alignment horizontal="right"/>
    </xf>
    <xf numFmtId="0" fontId="0" fillId="0" borderId="0" xfId="0" applyFont="1" applyAlignment="1" applyProtection="1">
      <alignment horizontal="right"/>
    </xf>
    <xf numFmtId="0" fontId="0" fillId="6" borderId="36" xfId="0" applyNumberFormat="1" applyFont="1" applyFill="1" applyBorder="1" applyAlignment="1" applyProtection="1">
      <alignment horizontal="right"/>
    </xf>
    <xf numFmtId="166" fontId="0" fillId="8" borderId="32" xfId="0" applyNumberFormat="1" applyFont="1" applyFill="1" applyBorder="1" applyProtection="1"/>
    <xf numFmtId="166" fontId="0" fillId="8" borderId="28" xfId="0" applyNumberFormat="1" applyFont="1" applyFill="1" applyBorder="1" applyAlignment="1" applyProtection="1">
      <alignment horizontal="right"/>
    </xf>
    <xf numFmtId="0" fontId="6" fillId="7" borderId="28" xfId="0" applyNumberFormat="1" applyFont="1" applyFill="1" applyBorder="1" applyAlignment="1" applyProtection="1">
      <alignment horizontal="center"/>
    </xf>
    <xf numFmtId="165" fontId="0" fillId="0" borderId="54" xfId="0" applyNumberFormat="1" applyFont="1" applyBorder="1" applyAlignment="1" applyProtection="1">
      <alignment horizontal="right"/>
    </xf>
    <xf numFmtId="165" fontId="0" fillId="0" borderId="27" xfId="0" applyNumberFormat="1" applyFont="1" applyBorder="1" applyAlignment="1" applyProtection="1">
      <alignment horizontal="right"/>
    </xf>
    <xf numFmtId="169" fontId="0" fillId="0" borderId="0" xfId="0" applyNumberFormat="1" applyProtection="1"/>
    <xf numFmtId="0" fontId="0" fillId="0" borderId="0" xfId="0" applyFont="1" applyFill="1" applyBorder="1" applyAlignment="1" applyProtection="1">
      <alignment horizontal="center"/>
    </xf>
    <xf numFmtId="0" fontId="0" fillId="0" borderId="36" xfId="0" applyNumberFormat="1" applyFont="1" applyBorder="1" applyAlignment="1" applyProtection="1">
      <alignment horizontal="right"/>
    </xf>
    <xf numFmtId="165" fontId="0" fillId="0" borderId="32" xfId="0" applyNumberFormat="1" applyFont="1" applyBorder="1" applyProtection="1"/>
    <xf numFmtId="165" fontId="0" fillId="0" borderId="32" xfId="0" applyNumberFormat="1" applyFont="1" applyBorder="1" applyAlignment="1" applyProtection="1">
      <alignment horizontal="right"/>
    </xf>
    <xf numFmtId="0" fontId="0" fillId="0" borderId="32" xfId="0" applyNumberFormat="1" applyFont="1" applyBorder="1" applyAlignment="1" applyProtection="1">
      <alignment horizontal="right"/>
    </xf>
    <xf numFmtId="165" fontId="0" fillId="0" borderId="56" xfId="0" applyNumberFormat="1" applyFont="1" applyBorder="1" applyProtection="1"/>
    <xf numFmtId="0" fontId="0" fillId="0" borderId="55" xfId="0" applyNumberFormat="1" applyFont="1" applyBorder="1" applyAlignment="1" applyProtection="1">
      <alignment horizontal="right"/>
    </xf>
    <xf numFmtId="165" fontId="0" fillId="0" borderId="57" xfId="0" applyNumberFormat="1" applyFont="1" applyBorder="1" applyProtection="1"/>
    <xf numFmtId="0" fontId="0" fillId="0" borderId="0" xfId="0" applyNumberFormat="1" applyFont="1" applyAlignment="1" applyProtection="1">
      <alignment horizontal="right"/>
    </xf>
    <xf numFmtId="165" fontId="0" fillId="0" borderId="14" xfId="0" applyNumberFormat="1" applyFont="1" applyBorder="1" applyProtection="1"/>
    <xf numFmtId="0" fontId="0" fillId="0" borderId="14" xfId="0" applyNumberFormat="1" applyFont="1" applyBorder="1" applyAlignment="1" applyProtection="1">
      <alignment horizontal="right"/>
    </xf>
    <xf numFmtId="165" fontId="0" fillId="0" borderId="15" xfId="0" applyNumberFormat="1" applyFont="1" applyBorder="1" applyProtection="1"/>
    <xf numFmtId="165" fontId="0" fillId="0" borderId="55" xfId="0" applyNumberFormat="1" applyFont="1" applyBorder="1" applyProtection="1"/>
    <xf numFmtId="165" fontId="0" fillId="0" borderId="27" xfId="0" applyNumberFormat="1" applyFont="1" applyBorder="1" applyProtection="1"/>
    <xf numFmtId="165" fontId="0" fillId="0" borderId="36" xfId="0" applyNumberFormat="1" applyFont="1" applyBorder="1" applyProtection="1"/>
    <xf numFmtId="0" fontId="0" fillId="0" borderId="105" xfId="0" applyFont="1" applyBorder="1" applyProtection="1"/>
    <xf numFmtId="0" fontId="2" fillId="0" borderId="0" xfId="0" applyFont="1" applyFill="1" applyProtection="1"/>
    <xf numFmtId="166" fontId="0" fillId="0" borderId="80" xfId="0" applyNumberFormat="1" applyBorder="1" applyAlignment="1">
      <alignment horizontal="right" vertical="top"/>
    </xf>
    <xf numFmtId="165" fontId="0" fillId="0" borderId="37" xfId="0" applyNumberFormat="1" applyBorder="1" applyAlignment="1">
      <alignment horizontal="right" vertical="top"/>
    </xf>
    <xf numFmtId="165" fontId="0" fillId="0" borderId="38" xfId="0" applyNumberFormat="1" applyBorder="1" applyAlignment="1">
      <alignment horizontal="right" vertical="top"/>
    </xf>
    <xf numFmtId="3" fontId="0" fillId="0" borderId="38" xfId="0" applyNumberFormat="1" applyBorder="1" applyAlignment="1">
      <alignment vertical="top"/>
    </xf>
    <xf numFmtId="0" fontId="0" fillId="0" borderId="38" xfId="0" applyBorder="1" applyAlignment="1">
      <alignment horizontal="left" vertical="top"/>
    </xf>
    <xf numFmtId="166" fontId="0" fillId="0" borderId="109" xfId="0" applyNumberFormat="1" applyBorder="1" applyAlignment="1">
      <alignment vertical="top"/>
    </xf>
    <xf numFmtId="165" fontId="0" fillId="0" borderId="111" xfId="0" applyNumberFormat="1" applyBorder="1" applyAlignment="1">
      <alignment vertical="top"/>
    </xf>
    <xf numFmtId="166" fontId="0" fillId="0" borderId="111" xfId="0" applyNumberFormat="1" applyBorder="1" applyAlignment="1">
      <alignment vertical="top"/>
    </xf>
    <xf numFmtId="166" fontId="0" fillId="0" borderId="111" xfId="0" applyNumberFormat="1" applyBorder="1" applyAlignment="1">
      <alignment horizontal="right" vertical="top"/>
    </xf>
    <xf numFmtId="166" fontId="0" fillId="0" borderId="112" xfId="0" applyNumberFormat="1" applyBorder="1" applyAlignment="1">
      <alignment horizontal="right" vertical="top"/>
    </xf>
    <xf numFmtId="166" fontId="0" fillId="0" borderId="45" xfId="0" applyNumberFormat="1" applyBorder="1" applyAlignment="1">
      <alignment vertical="top"/>
    </xf>
    <xf numFmtId="166" fontId="0" fillId="0" borderId="113" xfId="0" applyNumberFormat="1" applyBorder="1" applyAlignment="1">
      <alignment horizontal="right" vertical="top"/>
    </xf>
    <xf numFmtId="0" fontId="1" fillId="0" borderId="68" xfId="0" applyFont="1" applyBorder="1" applyAlignment="1">
      <alignment vertical="top"/>
    </xf>
    <xf numFmtId="3" fontId="1" fillId="0" borderId="68" xfId="0" applyNumberFormat="1" applyFont="1" applyBorder="1" applyAlignment="1">
      <alignment vertical="top"/>
    </xf>
    <xf numFmtId="0" fontId="1" fillId="0" borderId="68" xfId="0" applyFont="1" applyBorder="1" applyAlignment="1">
      <alignment horizontal="left" vertical="top"/>
    </xf>
    <xf numFmtId="166" fontId="0" fillId="0" borderId="76" xfId="0" applyNumberFormat="1" applyBorder="1" applyAlignment="1">
      <alignment vertical="top"/>
    </xf>
    <xf numFmtId="166" fontId="0" fillId="0" borderId="112" xfId="0" applyNumberFormat="1" applyBorder="1" applyAlignment="1">
      <alignment vertical="top"/>
    </xf>
    <xf numFmtId="166" fontId="0" fillId="0" borderId="66" xfId="0" applyNumberFormat="1" applyBorder="1" applyAlignment="1">
      <alignment vertical="top"/>
    </xf>
    <xf numFmtId="166" fontId="0" fillId="0" borderId="110" xfId="0" applyNumberFormat="1" applyBorder="1" applyAlignment="1">
      <alignment vertical="top"/>
    </xf>
    <xf numFmtId="166" fontId="0" fillId="0" borderId="114" xfId="0" applyNumberFormat="1" applyBorder="1" applyAlignment="1">
      <alignment vertical="top"/>
    </xf>
    <xf numFmtId="166" fontId="0" fillId="0" borderId="111" xfId="0" applyNumberFormat="1" applyFont="1" applyBorder="1" applyAlignment="1">
      <alignment vertical="top"/>
    </xf>
    <xf numFmtId="166" fontId="0" fillId="0" borderId="111" xfId="0" applyNumberFormat="1" applyFont="1" applyBorder="1" applyAlignment="1">
      <alignment horizontal="right" vertical="top"/>
    </xf>
    <xf numFmtId="166" fontId="0" fillId="0" borderId="45" xfId="0" applyNumberFormat="1" applyFont="1" applyBorder="1" applyAlignment="1">
      <alignment horizontal="right" vertical="top"/>
    </xf>
    <xf numFmtId="0" fontId="0" fillId="0" borderId="38" xfId="0" applyBorder="1" applyAlignment="1">
      <alignment vertical="top"/>
    </xf>
    <xf numFmtId="165" fontId="0" fillId="0" borderId="111" xfId="0" applyNumberFormat="1" applyBorder="1" applyAlignment="1">
      <alignment horizontal="right" vertical="top"/>
    </xf>
    <xf numFmtId="0" fontId="2" fillId="0" borderId="0" xfId="0" applyFont="1" applyAlignment="1">
      <alignment vertical="top"/>
    </xf>
    <xf numFmtId="165" fontId="0" fillId="6" borderId="19" xfId="0" applyNumberFormat="1" applyFont="1" applyFill="1" applyBorder="1" applyProtection="1"/>
    <xf numFmtId="0" fontId="0" fillId="6" borderId="19" xfId="0" applyNumberFormat="1" applyFont="1" applyFill="1" applyBorder="1" applyAlignment="1" applyProtection="1">
      <alignment horizontal="right"/>
    </xf>
    <xf numFmtId="165" fontId="0" fillId="6" borderId="20" xfId="0" applyNumberFormat="1" applyFont="1" applyFill="1" applyBorder="1" applyProtection="1"/>
    <xf numFmtId="0" fontId="0" fillId="0" borderId="1" xfId="0" applyBorder="1" applyAlignment="1">
      <alignment vertical="top"/>
    </xf>
    <xf numFmtId="0" fontId="0" fillId="0" borderId="1" xfId="0" applyFont="1" applyBorder="1"/>
    <xf numFmtId="0" fontId="2" fillId="0" borderId="1" xfId="0" applyFont="1" applyBorder="1" applyAlignment="1">
      <alignment vertical="top" wrapText="1"/>
    </xf>
    <xf numFmtId="0" fontId="0" fillId="3" borderId="2" xfId="0" applyFont="1" applyFill="1" applyBorder="1" applyProtection="1"/>
    <xf numFmtId="0" fontId="0" fillId="3" borderId="90" xfId="0" applyFont="1" applyFill="1" applyBorder="1" applyProtection="1"/>
    <xf numFmtId="0" fontId="0" fillId="3" borderId="7" xfId="0" applyFont="1" applyFill="1" applyBorder="1" applyProtection="1"/>
    <xf numFmtId="0" fontId="0" fillId="3" borderId="34" xfId="0" applyFont="1" applyFill="1" applyBorder="1" applyAlignment="1" applyProtection="1"/>
    <xf numFmtId="0" fontId="0" fillId="3" borderId="99" xfId="0" applyFont="1" applyFill="1" applyBorder="1" applyAlignment="1" applyProtection="1"/>
    <xf numFmtId="0" fontId="0" fillId="3" borderId="97" xfId="0" applyFont="1" applyFill="1" applyBorder="1" applyProtection="1"/>
    <xf numFmtId="0" fontId="0" fillId="3" borderId="34" xfId="0" applyFont="1" applyFill="1" applyBorder="1" applyProtection="1"/>
    <xf numFmtId="0" fontId="0" fillId="3" borderId="99" xfId="0" applyFont="1" applyFill="1" applyBorder="1" applyProtection="1"/>
    <xf numFmtId="0" fontId="0" fillId="3" borderId="17" xfId="0" applyFont="1" applyFill="1" applyBorder="1" applyProtection="1"/>
    <xf numFmtId="0" fontId="0" fillId="3" borderId="11" xfId="0" applyFont="1" applyFill="1" applyBorder="1" applyProtection="1"/>
    <xf numFmtId="0" fontId="0" fillId="3" borderId="60" xfId="0" applyFont="1" applyFill="1" applyBorder="1" applyProtection="1"/>
    <xf numFmtId="164" fontId="8" fillId="5" borderId="79" xfId="0" applyNumberFormat="1" applyFont="1" applyFill="1" applyBorder="1" applyAlignment="1">
      <alignment horizontal="right" vertical="top"/>
    </xf>
    <xf numFmtId="0" fontId="2" fillId="5" borderId="45" xfId="0" applyNumberFormat="1" applyFont="1" applyFill="1" applyBorder="1" applyAlignment="1">
      <alignment horizontal="center"/>
    </xf>
    <xf numFmtId="0" fontId="2" fillId="5" borderId="69" xfId="0" applyFont="1" applyFill="1" applyBorder="1" applyAlignment="1">
      <alignment horizontal="center" vertical="top"/>
    </xf>
    <xf numFmtId="0" fontId="0" fillId="0" borderId="104" xfId="0" applyFont="1" applyBorder="1" applyAlignment="1" applyProtection="1">
      <alignment horizontal="left" vertical="center" wrapText="1"/>
    </xf>
    <xf numFmtId="0" fontId="0" fillId="0" borderId="58" xfId="0" applyFont="1" applyBorder="1" applyAlignment="1" applyProtection="1">
      <alignment horizontal="left" vertical="center"/>
    </xf>
    <xf numFmtId="0" fontId="0" fillId="3" borderId="10" xfId="0" applyFont="1" applyFill="1" applyBorder="1" applyAlignment="1" applyProtection="1">
      <alignment horizontal="center"/>
    </xf>
    <xf numFmtId="0" fontId="0" fillId="3" borderId="99" xfId="0" applyFont="1" applyFill="1" applyBorder="1" applyAlignment="1" applyProtection="1">
      <alignment horizontal="center"/>
    </xf>
    <xf numFmtId="0" fontId="0" fillId="0" borderId="10" xfId="0" applyFont="1" applyBorder="1" applyAlignment="1" applyProtection="1">
      <alignment horizontal="center"/>
    </xf>
    <xf numFmtId="0" fontId="0" fillId="0" borderId="99" xfId="0" applyFont="1" applyBorder="1" applyAlignment="1" applyProtection="1">
      <alignment horizontal="center"/>
    </xf>
    <xf numFmtId="0" fontId="0" fillId="3" borderId="81" xfId="0" applyFont="1" applyFill="1" applyBorder="1" applyAlignment="1" applyProtection="1">
      <alignment horizontal="center"/>
      <protection locked="0"/>
    </xf>
    <xf numFmtId="0" fontId="0" fillId="3" borderId="82" xfId="0" applyFont="1" applyFill="1" applyBorder="1" applyAlignment="1" applyProtection="1">
      <alignment horizontal="center"/>
      <protection locked="0"/>
    </xf>
    <xf numFmtId="0" fontId="0" fillId="3" borderId="93" xfId="0" applyFont="1" applyFill="1" applyBorder="1" applyAlignment="1" applyProtection="1">
      <alignment horizontal="center"/>
      <protection locked="0"/>
    </xf>
    <xf numFmtId="0" fontId="0" fillId="3" borderId="59" xfId="0" applyFont="1" applyFill="1" applyBorder="1" applyAlignment="1" applyProtection="1">
      <alignment horizontal="center"/>
      <protection locked="0"/>
    </xf>
    <xf numFmtId="0" fontId="0" fillId="3" borderId="62" xfId="0" applyFont="1" applyFill="1" applyBorder="1" applyAlignment="1" applyProtection="1">
      <alignment horizontal="center"/>
      <protection locked="0"/>
    </xf>
    <xf numFmtId="0" fontId="0" fillId="3" borderId="94" xfId="0" applyFont="1" applyFill="1" applyBorder="1" applyAlignment="1" applyProtection="1">
      <alignment horizontal="center"/>
      <protection locked="0"/>
    </xf>
    <xf numFmtId="0" fontId="2" fillId="3" borderId="106" xfId="0" applyFont="1" applyFill="1" applyBorder="1" applyAlignment="1" applyProtection="1">
      <alignment horizontal="center"/>
    </xf>
    <xf numFmtId="0" fontId="2" fillId="3" borderId="107" xfId="0" applyFont="1" applyFill="1" applyBorder="1" applyAlignment="1" applyProtection="1">
      <alignment horizontal="center"/>
    </xf>
    <xf numFmtId="0" fontId="2" fillId="3" borderId="108" xfId="0" applyFont="1" applyFill="1" applyBorder="1" applyAlignment="1" applyProtection="1">
      <alignment horizontal="center"/>
    </xf>
    <xf numFmtId="0" fontId="7" fillId="3" borderId="81" xfId="0" applyFont="1" applyFill="1" applyBorder="1" applyAlignment="1" applyProtection="1">
      <alignment horizontal="left" vertical="top"/>
      <protection locked="0"/>
    </xf>
    <xf numFmtId="0" fontId="7" fillId="3" borderId="82" xfId="0" applyFont="1" applyFill="1" applyBorder="1" applyAlignment="1" applyProtection="1">
      <alignment horizontal="left" vertical="top"/>
      <protection locked="0"/>
    </xf>
    <xf numFmtId="0" fontId="7" fillId="3" borderId="93" xfId="0" applyFont="1" applyFill="1" applyBorder="1" applyAlignment="1" applyProtection="1">
      <alignment horizontal="left" vertical="top"/>
      <protection locked="0"/>
    </xf>
    <xf numFmtId="0" fontId="7" fillId="3" borderId="83" xfId="0" applyFont="1" applyFill="1" applyBorder="1" applyAlignment="1" applyProtection="1">
      <alignment horizontal="left" vertical="top"/>
      <protection locked="0"/>
    </xf>
    <xf numFmtId="0" fontId="7" fillId="3" borderId="0" xfId="0" applyFont="1" applyFill="1" applyBorder="1" applyAlignment="1" applyProtection="1">
      <alignment horizontal="left" vertical="top"/>
      <protection locked="0"/>
    </xf>
    <xf numFmtId="0" fontId="7" fillId="3" borderId="88" xfId="0" applyFont="1" applyFill="1" applyBorder="1" applyAlignment="1" applyProtection="1">
      <alignment horizontal="left" vertical="top"/>
      <protection locked="0"/>
    </xf>
    <xf numFmtId="0" fontId="7" fillId="3" borderId="59" xfId="0" applyFont="1" applyFill="1" applyBorder="1" applyAlignment="1" applyProtection="1">
      <alignment horizontal="left" vertical="top"/>
      <protection locked="0"/>
    </xf>
    <xf numFmtId="0" fontId="7" fillId="3" borderId="62" xfId="0" applyFont="1" applyFill="1" applyBorder="1" applyAlignment="1" applyProtection="1">
      <alignment horizontal="left" vertical="top"/>
      <protection locked="0"/>
    </xf>
    <xf numFmtId="0" fontId="7" fillId="3" borderId="94" xfId="0" applyFont="1" applyFill="1" applyBorder="1" applyAlignment="1" applyProtection="1">
      <alignment horizontal="left" vertical="top"/>
      <protection locked="0"/>
    </xf>
    <xf numFmtId="0" fontId="0" fillId="0" borderId="96" xfId="0" applyFont="1" applyBorder="1" applyAlignment="1" applyProtection="1">
      <alignment horizontal="center" vertical="center" wrapText="1"/>
    </xf>
    <xf numFmtId="0" fontId="0" fillId="0" borderId="87" xfId="0" applyFont="1" applyBorder="1" applyAlignment="1" applyProtection="1">
      <alignment horizontal="center" vertical="center" wrapText="1"/>
    </xf>
    <xf numFmtId="0" fontId="0" fillId="0" borderId="98" xfId="0" applyFont="1" applyBorder="1" applyAlignment="1" applyProtection="1">
      <alignment horizontal="center" vertical="center" wrapText="1"/>
    </xf>
    <xf numFmtId="0" fontId="0" fillId="0" borderId="101" xfId="0" applyFont="1" applyBorder="1" applyAlignment="1" applyProtection="1">
      <alignment horizontal="center" vertical="center"/>
    </xf>
    <xf numFmtId="0" fontId="0" fillId="0" borderId="102" xfId="0" applyFont="1" applyBorder="1" applyAlignment="1" applyProtection="1">
      <alignment horizontal="center" vertical="center"/>
    </xf>
    <xf numFmtId="0" fontId="0" fillId="0" borderId="103" xfId="0" applyFont="1" applyBorder="1" applyAlignment="1" applyProtection="1">
      <alignment horizontal="center" vertical="center"/>
    </xf>
    <xf numFmtId="0" fontId="0" fillId="0" borderId="104" xfId="0" applyFont="1" applyBorder="1" applyAlignment="1" applyProtection="1">
      <alignment horizontal="center" vertical="center"/>
    </xf>
    <xf numFmtId="0" fontId="0" fillId="0" borderId="58" xfId="0" applyFont="1" applyBorder="1" applyAlignment="1" applyProtection="1">
      <alignment horizontal="center" vertical="center"/>
    </xf>
    <xf numFmtId="0" fontId="3" fillId="0" borderId="0" xfId="0" applyFont="1" applyAlignment="1">
      <alignment horizontal="left" vertical="top"/>
    </xf>
    <xf numFmtId="0" fontId="2" fillId="5" borderId="38" xfId="0" applyNumberFormat="1" applyFont="1" applyFill="1" applyBorder="1" applyAlignment="1">
      <alignment horizontal="center"/>
    </xf>
    <xf numFmtId="0" fontId="2" fillId="5" borderId="41" xfId="0" applyNumberFormat="1" applyFont="1" applyFill="1" applyBorder="1" applyAlignment="1">
      <alignment horizontal="center"/>
    </xf>
    <xf numFmtId="0" fontId="2" fillId="5" borderId="73" xfId="0" applyFont="1" applyFill="1" applyBorder="1" applyAlignment="1">
      <alignment horizontal="center" vertical="top"/>
    </xf>
    <xf numFmtId="0" fontId="2" fillId="5" borderId="41" xfId="0" applyFont="1" applyFill="1" applyBorder="1" applyAlignment="1">
      <alignment horizontal="center" vertical="top"/>
    </xf>
    <xf numFmtId="165" fontId="2" fillId="6" borderId="37" xfId="0" applyNumberFormat="1" applyFont="1" applyFill="1" applyBorder="1" applyAlignment="1">
      <alignment horizontal="center"/>
    </xf>
    <xf numFmtId="165" fontId="2" fillId="6" borderId="38" xfId="0" applyNumberFormat="1" applyFont="1" applyFill="1" applyBorder="1" applyAlignment="1">
      <alignment horizontal="center"/>
    </xf>
    <xf numFmtId="0" fontId="2" fillId="5" borderId="39" xfId="0" applyNumberFormat="1" applyFont="1" applyFill="1" applyBorder="1" applyAlignment="1">
      <alignment horizontal="center"/>
    </xf>
    <xf numFmtId="0" fontId="2" fillId="5" borderId="40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fmlaLink="'Master Data'!$B$315" lockText="1" noThreeD="1"/>
</file>

<file path=xl/ctrlProps/ctrlProp13.xml><?xml version="1.0" encoding="utf-8"?>
<formControlPr xmlns="http://schemas.microsoft.com/office/spreadsheetml/2009/9/main" objectType="CheckBox" fmlaLink="'Master Data'!$B$304" lockText="1" noThreeD="1"/>
</file>

<file path=xl/ctrlProps/ctrlProp14.xml><?xml version="1.0" encoding="utf-8"?>
<formControlPr xmlns="http://schemas.microsoft.com/office/spreadsheetml/2009/9/main" objectType="CheckBox" fmlaLink="'Master Data'!$B$305" lockText="1" noThreeD="1"/>
</file>

<file path=xl/ctrlProps/ctrlProp15.xml><?xml version="1.0" encoding="utf-8"?>
<formControlPr xmlns="http://schemas.microsoft.com/office/spreadsheetml/2009/9/main" objectType="CheckBox" fmlaLink="'Master Data'!$B$306" lockText="1" noThreeD="1"/>
</file>

<file path=xl/ctrlProps/ctrlProp16.xml><?xml version="1.0" encoding="utf-8"?>
<formControlPr xmlns="http://schemas.microsoft.com/office/spreadsheetml/2009/9/main" objectType="CheckBox" fmlaLink="'Master Data'!$B$307" lockText="1" noThreeD="1"/>
</file>

<file path=xl/ctrlProps/ctrlProp17.xml><?xml version="1.0" encoding="utf-8"?>
<formControlPr xmlns="http://schemas.microsoft.com/office/spreadsheetml/2009/9/main" objectType="CheckBox" fmlaLink="'Master Data'!$B$303" lockText="1" noThreeD="1"/>
</file>

<file path=xl/ctrlProps/ctrlProp18.xml><?xml version="1.0" encoding="utf-8"?>
<formControlPr xmlns="http://schemas.microsoft.com/office/spreadsheetml/2009/9/main" objectType="CheckBox" fmlaLink="'Master Data'!$B$313" lockText="1" noThreeD="1"/>
</file>

<file path=xl/ctrlProps/ctrlProp19.xml><?xml version="1.0" encoding="utf-8"?>
<formControlPr xmlns="http://schemas.microsoft.com/office/spreadsheetml/2009/9/main" objectType="CheckBox" fmlaLink="'Master Data'!$B$314" lockText="1" noThreeD="1"/>
</file>

<file path=xl/ctrlProps/ctrlProp2.xml><?xml version="1.0" encoding="utf-8"?>
<formControlPr xmlns="http://schemas.microsoft.com/office/spreadsheetml/2009/9/main" objectType="CheckBox" fmlaLink="'Master Data'!$B$322" lockText="1" noThreeD="1"/>
</file>

<file path=xl/ctrlProps/ctrlProp20.xml><?xml version="1.0" encoding="utf-8"?>
<formControlPr xmlns="http://schemas.microsoft.com/office/spreadsheetml/2009/9/main" objectType="CheckBox" fmlaLink="'Master Data'!$B$319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checked="Checked" fmlaLink="'Master Data'!$B$316" lockText="1" noThreeD="1"/>
</file>

<file path=xl/ctrlProps/ctrlProp25.xml><?xml version="1.0" encoding="utf-8"?>
<formControlPr xmlns="http://schemas.microsoft.com/office/spreadsheetml/2009/9/main" objectType="CheckBox" fmlaLink="'Master Data'!$B$317" lockText="1" noThreeD="1"/>
</file>

<file path=xl/ctrlProps/ctrlProp26.xml><?xml version="1.0" encoding="utf-8"?>
<formControlPr xmlns="http://schemas.microsoft.com/office/spreadsheetml/2009/9/main" objectType="CheckBox" fmlaLink="'Master Data'!$B$318" lockText="1" noThreeD="1"/>
</file>

<file path=xl/ctrlProps/ctrlProp27.xml><?xml version="1.0" encoding="utf-8"?>
<formControlPr xmlns="http://schemas.microsoft.com/office/spreadsheetml/2009/9/main" objectType="CheckBox" fmlaLink="'Master Data'!$B$324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fmlaLink="'Master Data'!$B$321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fmlaLink="'Master Data'!$B$310" lockText="1" noThreeD="1"/>
</file>

<file path=xl/ctrlProps/ctrlProp33.xml><?xml version="1.0" encoding="utf-8"?>
<formControlPr xmlns="http://schemas.microsoft.com/office/spreadsheetml/2009/9/main" objectType="CheckBox" fmlaLink="'Master Data'!$B$311" lockText="1" noThreeD="1"/>
</file>

<file path=xl/ctrlProps/ctrlProp34.xml><?xml version="1.0" encoding="utf-8"?>
<formControlPr xmlns="http://schemas.microsoft.com/office/spreadsheetml/2009/9/main" objectType="CheckBox" fmlaLink="'Master Data'!$B$312" lockText="1" noThreeD="1"/>
</file>

<file path=xl/ctrlProps/ctrlProp4.xml><?xml version="1.0" encoding="utf-8"?>
<formControlPr xmlns="http://schemas.microsoft.com/office/spreadsheetml/2009/9/main" objectType="CheckBox" fmlaLink="'Master Data'!$B$320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fmlaLink="'Master Data'!$B$302" lockText="1" noThreeD="1"/>
</file>

<file path=xl/ctrlProps/ctrlProp7.xml><?xml version="1.0" encoding="utf-8"?>
<formControlPr xmlns="http://schemas.microsoft.com/office/spreadsheetml/2009/9/main" objectType="CheckBox" fmlaLink="'Master Data'!$B$309" lockText="1" noThreeD="1"/>
</file>

<file path=xl/ctrlProps/ctrlProp8.xml><?xml version="1.0" encoding="utf-8"?>
<formControlPr xmlns="http://schemas.microsoft.com/office/spreadsheetml/2009/9/main" objectType="CheckBox" fmlaLink="'Master Data'!$B$323" lockText="1" noThreeD="1"/>
</file>

<file path=xl/ctrlProps/ctrlProp9.xml><?xml version="1.0" encoding="utf-8"?>
<formControlPr xmlns="http://schemas.microsoft.com/office/spreadsheetml/2009/9/main" objectType="CheckBox" fmlaLink="'Master Data'!$B$308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31</xdr:row>
          <xdr:rowOff>190500</xdr:rowOff>
        </xdr:from>
        <xdr:to>
          <xdr:col>1</xdr:col>
          <xdr:colOff>1724025</xdr:colOff>
          <xdr:row>32</xdr:row>
          <xdr:rowOff>180975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1.  URL Pay Button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36</xdr:row>
          <xdr:rowOff>0</xdr:rowOff>
        </xdr:from>
        <xdr:to>
          <xdr:col>1</xdr:col>
          <xdr:colOff>1743075</xdr:colOff>
          <xdr:row>36</xdr:row>
          <xdr:rowOff>190500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5. SSO - CSR Portal $$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35</xdr:row>
          <xdr:rowOff>0</xdr:rowOff>
        </xdr:from>
        <xdr:to>
          <xdr:col>1</xdr:col>
          <xdr:colOff>1743075</xdr:colOff>
          <xdr:row>36</xdr:row>
          <xdr:rowOff>9525</xdr:rowOff>
        </xdr:to>
        <xdr:sp macro="" textlink="">
          <xdr:nvSpPr>
            <xdr:cNvPr id="1042" name="Check Box 18" descr="4. Widget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4. SSO - Payer Portal (enrolled) $$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34</xdr:row>
          <xdr:rowOff>9525</xdr:rowOff>
        </xdr:from>
        <xdr:to>
          <xdr:col>1</xdr:col>
          <xdr:colOff>1743075</xdr:colOff>
          <xdr:row>34</xdr:row>
          <xdr:rowOff>180975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3. Redirect (unenrolled) $$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33</xdr:row>
          <xdr:rowOff>9525</xdr:rowOff>
        </xdr:from>
        <xdr:to>
          <xdr:col>1</xdr:col>
          <xdr:colOff>1724025</xdr:colOff>
          <xdr:row>33</xdr:row>
          <xdr:rowOff>180975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2. CSR Payments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33</xdr:row>
          <xdr:rowOff>0</xdr:rowOff>
        </xdr:from>
        <xdr:to>
          <xdr:col>4</xdr:col>
          <xdr:colOff>1800225</xdr:colOff>
          <xdr:row>34</xdr:row>
          <xdr:rowOff>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7.  API $$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</xdr:colOff>
          <xdr:row>34</xdr:row>
          <xdr:rowOff>9525</xdr:rowOff>
        </xdr:from>
        <xdr:to>
          <xdr:col>4</xdr:col>
          <xdr:colOff>1790700</xdr:colOff>
          <xdr:row>35</xdr:row>
          <xdr:rowOff>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8.  IVR $$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35</xdr:row>
          <xdr:rowOff>0</xdr:rowOff>
        </xdr:from>
        <xdr:to>
          <xdr:col>4</xdr:col>
          <xdr:colOff>1762125</xdr:colOff>
          <xdr:row>36</xdr:row>
          <xdr:rowOff>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9.  Text2Pay $$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44</xdr:row>
          <xdr:rowOff>0</xdr:rowOff>
        </xdr:from>
        <xdr:to>
          <xdr:col>4</xdr:col>
          <xdr:colOff>571500</xdr:colOff>
          <xdr:row>44</xdr:row>
          <xdr:rowOff>190500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Payer Enrollment; includes digital wallet, bill notifications and automatic payment plans $$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46</xdr:row>
          <xdr:rowOff>9525</xdr:rowOff>
        </xdr:from>
        <xdr:to>
          <xdr:col>4</xdr:col>
          <xdr:colOff>571500</xdr:colOff>
          <xdr:row>46</xdr:row>
          <xdr:rowOff>171450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Enable due date payment plans; used for varying amount bills; triggered by due date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47</xdr:row>
          <xdr:rowOff>9525</xdr:rowOff>
        </xdr:from>
        <xdr:to>
          <xdr:col>4</xdr:col>
          <xdr:colOff>571500</xdr:colOff>
          <xdr:row>47</xdr:row>
          <xdr:rowOff>171450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Enable recurring payment plans; used for fixed-amount, fixed-frequency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</xdr:colOff>
          <xdr:row>36</xdr:row>
          <xdr:rowOff>9525</xdr:rowOff>
        </xdr:from>
        <xdr:to>
          <xdr:col>4</xdr:col>
          <xdr:colOff>1752600</xdr:colOff>
          <xdr:row>36</xdr:row>
          <xdr:rowOff>190500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10. Point of Sale $$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56</xdr:row>
          <xdr:rowOff>209550</xdr:rowOff>
        </xdr:from>
        <xdr:to>
          <xdr:col>1</xdr:col>
          <xdr:colOff>1724025</xdr:colOff>
          <xdr:row>58</xdr:row>
          <xdr:rowOff>28575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1. Credit Memo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58</xdr:row>
          <xdr:rowOff>9525</xdr:rowOff>
        </xdr:from>
        <xdr:to>
          <xdr:col>1</xdr:col>
          <xdr:colOff>1724025</xdr:colOff>
          <xdr:row>59</xdr:row>
          <xdr:rowOff>28575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2. Level 2 / Level 3 Processing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</xdr:colOff>
          <xdr:row>57</xdr:row>
          <xdr:rowOff>19050</xdr:rowOff>
        </xdr:from>
        <xdr:to>
          <xdr:col>4</xdr:col>
          <xdr:colOff>1762125</xdr:colOff>
          <xdr:row>58</xdr:row>
          <xdr:rowOff>47625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3. Multi-item checkout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</xdr:colOff>
          <xdr:row>58</xdr:row>
          <xdr:rowOff>19050</xdr:rowOff>
        </xdr:from>
        <xdr:to>
          <xdr:col>4</xdr:col>
          <xdr:colOff>1885950</xdr:colOff>
          <xdr:row>59</xdr:row>
          <xdr:rowOff>28575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4. Multiple payments on the same bill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51</xdr:row>
          <xdr:rowOff>28575</xdr:rowOff>
        </xdr:from>
        <xdr:to>
          <xdr:col>1</xdr:col>
          <xdr:colOff>1704975</xdr:colOff>
          <xdr:row>52</xdr:row>
          <xdr:rowOff>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Enable sFTP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60</xdr:row>
          <xdr:rowOff>9525</xdr:rowOff>
        </xdr:from>
        <xdr:to>
          <xdr:col>1</xdr:col>
          <xdr:colOff>1724025</xdr:colOff>
          <xdr:row>61</xdr:row>
          <xdr:rowOff>0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Enable Multi Division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61</xdr:row>
          <xdr:rowOff>0</xdr:rowOff>
        </xdr:from>
        <xdr:to>
          <xdr:col>1</xdr:col>
          <xdr:colOff>1704975</xdr:colOff>
          <xdr:row>62</xdr:row>
          <xdr:rowOff>0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Different Sites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63</xdr:row>
          <xdr:rowOff>0</xdr:rowOff>
        </xdr:from>
        <xdr:to>
          <xdr:col>1</xdr:col>
          <xdr:colOff>1704975</xdr:colOff>
          <xdr:row>64</xdr:row>
          <xdr:rowOff>0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Enable Real Time Post-Back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64</xdr:row>
          <xdr:rowOff>9525</xdr:rowOff>
        </xdr:from>
        <xdr:to>
          <xdr:col>1</xdr:col>
          <xdr:colOff>1695450</xdr:colOff>
          <xdr:row>65</xdr:row>
          <xdr:rowOff>0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Email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63</xdr:row>
          <xdr:rowOff>200025</xdr:rowOff>
        </xdr:from>
        <xdr:to>
          <xdr:col>3</xdr:col>
          <xdr:colOff>2028825</xdr:colOff>
          <xdr:row>65</xdr:row>
          <xdr:rowOff>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HTML Post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38100</xdr:colOff>
          <xdr:row>64</xdr:row>
          <xdr:rowOff>9525</xdr:rowOff>
        </xdr:from>
        <xdr:to>
          <xdr:col>4</xdr:col>
          <xdr:colOff>1809750</xdr:colOff>
          <xdr:row>65</xdr:row>
          <xdr:rowOff>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Call their API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</xdr:col>
          <xdr:colOff>9525</xdr:colOff>
          <xdr:row>24</xdr:row>
          <xdr:rowOff>9525</xdr:rowOff>
        </xdr:from>
        <xdr:to>
          <xdr:col>1</xdr:col>
          <xdr:colOff>228600</xdr:colOff>
          <xdr:row>25</xdr:row>
          <xdr:rowOff>0</xdr:rowOff>
        </xdr:to>
        <xdr:sp macro="" textlink="">
          <xdr:nvSpPr>
            <xdr:cNvPr id="1085" name="Check Box 61" hidden="1">
              <a:extLst>
                <a:ext uri="{63B3BB69-23CF-44E3-9099-C40C66FF867C}">
                  <a14:compatExt spid="_x0000_s1085"/>
                </a:ext>
                <a:ext uri="{FF2B5EF4-FFF2-40B4-BE49-F238E27FC236}">
                  <a16:creationId xmlns:a16="http://schemas.microsoft.com/office/drawing/2014/main" id="{00000000-0008-0000-0000-00003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1</xdr:col>
          <xdr:colOff>0</xdr:colOff>
          <xdr:row>26</xdr:row>
          <xdr:rowOff>19050</xdr:rowOff>
        </xdr:from>
        <xdr:to>
          <xdr:col>1</xdr:col>
          <xdr:colOff>200025</xdr:colOff>
          <xdr:row>26</xdr:row>
          <xdr:rowOff>171450</xdr:rowOff>
        </xdr:to>
        <xdr:sp macro="" textlink="">
          <xdr:nvSpPr>
            <xdr:cNvPr id="1086" name="Check Box 62" hidden="1">
              <a:extLst>
                <a:ext uri="{63B3BB69-23CF-44E3-9099-C40C66FF867C}">
                  <a14:compatExt spid="_x0000_s1086"/>
                </a:ext>
                <a:ext uri="{FF2B5EF4-FFF2-40B4-BE49-F238E27FC236}">
                  <a16:creationId xmlns:a16="http://schemas.microsoft.com/office/drawing/2014/main" id="{00000000-0008-0000-0000-00003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27</xdr:row>
          <xdr:rowOff>19050</xdr:rowOff>
        </xdr:from>
        <xdr:to>
          <xdr:col>1</xdr:col>
          <xdr:colOff>190500</xdr:colOff>
          <xdr:row>27</xdr:row>
          <xdr:rowOff>171450</xdr:rowOff>
        </xdr:to>
        <xdr:sp macro="" textlink="">
          <xdr:nvSpPr>
            <xdr:cNvPr id="1087" name="Check Box 63" hidden="1">
              <a:extLst>
                <a:ext uri="{63B3BB69-23CF-44E3-9099-C40C66FF867C}">
                  <a14:compatExt spid="_x0000_s1087"/>
                </a:ext>
                <a:ext uri="{FF2B5EF4-FFF2-40B4-BE49-F238E27FC236}">
                  <a16:creationId xmlns:a16="http://schemas.microsoft.com/office/drawing/2014/main" id="{00000000-0008-0000-0000-00003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32</xdr:row>
          <xdr:rowOff>0</xdr:rowOff>
        </xdr:from>
        <xdr:to>
          <xdr:col>4</xdr:col>
          <xdr:colOff>1771650</xdr:colOff>
          <xdr:row>33</xdr:row>
          <xdr:rowOff>0</xdr:rowOff>
        </xdr:to>
        <xdr:sp macro="" textlink="">
          <xdr:nvSpPr>
            <xdr:cNvPr id="1089" name="Check Box 65" hidden="1">
              <a:extLst>
                <a:ext uri="{63B3BB69-23CF-44E3-9099-C40C66FF867C}">
                  <a14:compatExt spid="_x0000_s1089"/>
                </a:ext>
                <a:ext uri="{FF2B5EF4-FFF2-40B4-BE49-F238E27FC236}">
                  <a16:creationId xmlns:a16="http://schemas.microsoft.com/office/drawing/2014/main" id="{00000000-0008-0000-0000-00004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6.  Widget $$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3</xdr:col>
          <xdr:colOff>38100</xdr:colOff>
          <xdr:row>29</xdr:row>
          <xdr:rowOff>9525</xdr:rowOff>
        </xdr:from>
        <xdr:to>
          <xdr:col>3</xdr:col>
          <xdr:colOff>1762125</xdr:colOff>
          <xdr:row>29</xdr:row>
          <xdr:rowOff>190500</xdr:rowOff>
        </xdr:to>
        <xdr:sp macro="" textlink="">
          <xdr:nvSpPr>
            <xdr:cNvPr id="1095" name="Check Box 71" hidden="1">
              <a:extLst>
                <a:ext uri="{63B3BB69-23CF-44E3-9099-C40C66FF867C}">
                  <a14:compatExt spid="_x0000_s1095"/>
                </a:ext>
                <a:ext uri="{FF2B5EF4-FFF2-40B4-BE49-F238E27FC236}">
                  <a16:creationId xmlns:a16="http://schemas.microsoft.com/office/drawing/2014/main" id="{00000000-0008-0000-0000-00004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Amex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3</xdr:col>
          <xdr:colOff>1295400</xdr:colOff>
          <xdr:row>29</xdr:row>
          <xdr:rowOff>19050</xdr:rowOff>
        </xdr:from>
        <xdr:to>
          <xdr:col>4</xdr:col>
          <xdr:colOff>476250</xdr:colOff>
          <xdr:row>30</xdr:row>
          <xdr:rowOff>0</xdr:rowOff>
        </xdr:to>
        <xdr:sp macro="" textlink="">
          <xdr:nvSpPr>
            <xdr:cNvPr id="1096" name="Check Box 72" hidden="1">
              <a:extLst>
                <a:ext uri="{63B3BB69-23CF-44E3-9099-C40C66FF867C}">
                  <a14:compatExt spid="_x0000_s1096"/>
                </a:ext>
                <a:ext uri="{FF2B5EF4-FFF2-40B4-BE49-F238E27FC236}">
                  <a16:creationId xmlns:a16="http://schemas.microsoft.com/office/drawing/2014/main" id="{00000000-0008-0000-0000-00004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Discover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3</xdr:col>
          <xdr:colOff>2352675</xdr:colOff>
          <xdr:row>29</xdr:row>
          <xdr:rowOff>9525</xdr:rowOff>
        </xdr:from>
        <xdr:to>
          <xdr:col>4</xdr:col>
          <xdr:colOff>1533525</xdr:colOff>
          <xdr:row>30</xdr:row>
          <xdr:rowOff>0</xdr:rowOff>
        </xdr:to>
        <xdr:sp macro="" textlink="">
          <xdr:nvSpPr>
            <xdr:cNvPr id="1097" name="Check Box 73" hidden="1">
              <a:extLst>
                <a:ext uri="{63B3BB69-23CF-44E3-9099-C40C66FF867C}">
                  <a14:compatExt spid="_x0000_s1097"/>
                </a:ext>
                <a:ext uri="{FF2B5EF4-FFF2-40B4-BE49-F238E27FC236}">
                  <a16:creationId xmlns:a16="http://schemas.microsoft.com/office/drawing/2014/main" id="{00000000-0008-0000-0000-00004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MasterCard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4</xdr:col>
          <xdr:colOff>1095375</xdr:colOff>
          <xdr:row>29</xdr:row>
          <xdr:rowOff>19050</xdr:rowOff>
        </xdr:from>
        <xdr:to>
          <xdr:col>4</xdr:col>
          <xdr:colOff>1885950</xdr:colOff>
          <xdr:row>29</xdr:row>
          <xdr:rowOff>190500</xdr:rowOff>
        </xdr:to>
        <xdr:sp macro="" textlink="">
          <xdr:nvSpPr>
            <xdr:cNvPr id="1098" name="Check Box 74" hidden="1">
              <a:extLst>
                <a:ext uri="{63B3BB69-23CF-44E3-9099-C40C66FF867C}">
                  <a14:compatExt spid="_x0000_s1098"/>
                </a:ext>
                <a:ext uri="{FF2B5EF4-FFF2-40B4-BE49-F238E27FC236}">
                  <a16:creationId xmlns:a16="http://schemas.microsoft.com/office/drawing/2014/main" id="{00000000-0008-0000-0000-00004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Visa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28575</xdr:colOff>
          <xdr:row>37</xdr:row>
          <xdr:rowOff>9525</xdr:rowOff>
        </xdr:from>
        <xdr:to>
          <xdr:col>3</xdr:col>
          <xdr:colOff>1752600</xdr:colOff>
          <xdr:row>37</xdr:row>
          <xdr:rowOff>190500</xdr:rowOff>
        </xdr:to>
        <xdr:sp macro="" textlink="">
          <xdr:nvSpPr>
            <xdr:cNvPr id="1101" name="Check Box 77" hidden="1">
              <a:extLst>
                <a:ext uri="{63B3BB69-23CF-44E3-9099-C40C66FF867C}">
                  <a14:compatExt spid="_x0000_s1101"/>
                </a:ext>
                <a:ext uri="{FF2B5EF4-FFF2-40B4-BE49-F238E27FC236}">
                  <a16:creationId xmlns:a16="http://schemas.microsoft.com/office/drawing/2014/main" id="{00000000-0008-0000-0000-00004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English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1362075</xdr:colOff>
          <xdr:row>37</xdr:row>
          <xdr:rowOff>9525</xdr:rowOff>
        </xdr:from>
        <xdr:to>
          <xdr:col>4</xdr:col>
          <xdr:colOff>533400</xdr:colOff>
          <xdr:row>37</xdr:row>
          <xdr:rowOff>190500</xdr:rowOff>
        </xdr:to>
        <xdr:sp macro="" textlink="">
          <xdr:nvSpPr>
            <xdr:cNvPr id="1102" name="Check Box 78" hidden="1">
              <a:extLst>
                <a:ext uri="{63B3BB69-23CF-44E3-9099-C40C66FF867C}">
                  <a14:compatExt spid="_x0000_s1102"/>
                </a:ext>
                <a:ext uri="{FF2B5EF4-FFF2-40B4-BE49-F238E27FC236}">
                  <a16:creationId xmlns:a16="http://schemas.microsoft.com/office/drawing/2014/main" id="{00000000-0008-0000-0000-00004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French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19050</xdr:colOff>
          <xdr:row>37</xdr:row>
          <xdr:rowOff>19050</xdr:rowOff>
        </xdr:from>
        <xdr:to>
          <xdr:col>4</xdr:col>
          <xdr:colOff>1743075</xdr:colOff>
          <xdr:row>37</xdr:row>
          <xdr:rowOff>200025</xdr:rowOff>
        </xdr:to>
        <xdr:sp macro="" textlink="">
          <xdr:nvSpPr>
            <xdr:cNvPr id="1103" name="Check Box 79" hidden="1">
              <a:extLst>
                <a:ext uri="{63B3BB69-23CF-44E3-9099-C40C66FF867C}">
                  <a14:compatExt spid="_x0000_s1103"/>
                </a:ext>
                <a:ext uri="{FF2B5EF4-FFF2-40B4-BE49-F238E27FC236}">
                  <a16:creationId xmlns:a16="http://schemas.microsoft.com/office/drawing/2014/main" id="{00000000-0008-0000-0000-00004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GB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Spanish</a:t>
              </a:r>
            </a:p>
          </xdr:txBody>
        </xdr:sp>
        <xdr:clientData fLock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DBFFFF-0CFE-44AE-9D4F-E024FBB25FA0}">
  <sheetPr codeName="Sheet1"/>
  <dimension ref="A1:W333"/>
  <sheetViews>
    <sheetView tabSelected="1" topLeftCell="A4" zoomScale="80" zoomScaleNormal="80" workbookViewId="0">
      <selection activeCell="B4" sqref="B4"/>
    </sheetView>
  </sheetViews>
  <sheetFormatPr defaultColWidth="31.28515625" defaultRowHeight="15" x14ac:dyDescent="0.25"/>
  <cols>
    <col min="1" max="1" width="37.28515625" style="173" customWidth="1"/>
    <col min="2" max="2" width="27.42578125" style="173" customWidth="1"/>
    <col min="3" max="3" width="2.28515625" style="173" customWidth="1"/>
    <col min="4" max="4" width="38.28515625" style="173" customWidth="1"/>
    <col min="5" max="5" width="29.28515625" style="173" customWidth="1"/>
    <col min="6" max="6" width="3" style="169" customWidth="1"/>
    <col min="7" max="7" width="12.85546875" style="170" bestFit="1" customWidth="1"/>
    <col min="8" max="8" width="10.85546875" style="171" bestFit="1" customWidth="1"/>
    <col min="9" max="9" width="13.85546875" style="171" bestFit="1" customWidth="1"/>
    <col min="10" max="10" width="13.28515625" style="170" customWidth="1"/>
    <col min="11" max="11" width="10.140625" style="171" bestFit="1" customWidth="1"/>
    <col min="12" max="12" width="14" style="171" bestFit="1" customWidth="1"/>
    <col min="13" max="13" width="13.5703125" style="172" bestFit="1" customWidth="1"/>
    <col min="14" max="14" width="19.85546875" style="172" bestFit="1" customWidth="1"/>
    <col min="15" max="15" width="25" style="172" customWidth="1"/>
    <col min="16" max="16" width="9.5703125" style="173" bestFit="1" customWidth="1"/>
    <col min="17" max="17" width="11.42578125" style="173" bestFit="1" customWidth="1"/>
    <col min="18" max="18" width="10.85546875" style="173" customWidth="1"/>
    <col min="19" max="19" width="2.28515625" style="173" bestFit="1" customWidth="1"/>
    <col min="20" max="20" width="13.42578125" style="173" customWidth="1"/>
    <col min="21" max="22" width="13.5703125" style="173" bestFit="1" customWidth="1"/>
    <col min="23" max="23" width="8.85546875" style="173" bestFit="1" customWidth="1"/>
    <col min="24" max="16384" width="31.28515625" style="173"/>
  </cols>
  <sheetData>
    <row r="1" spans="1:22" ht="24" thickTop="1" x14ac:dyDescent="0.35">
      <c r="A1" s="164" t="s">
        <v>58</v>
      </c>
      <c r="B1" s="165"/>
      <c r="C1" s="165"/>
      <c r="D1" s="165" t="s">
        <v>208</v>
      </c>
      <c r="E1" s="166"/>
    </row>
    <row r="2" spans="1:22" x14ac:dyDescent="0.25">
      <c r="A2" s="104"/>
      <c r="B2" s="105"/>
      <c r="C2" s="105"/>
      <c r="D2" s="105"/>
      <c r="E2" s="106"/>
    </row>
    <row r="3" spans="1:22" x14ac:dyDescent="0.25">
      <c r="A3" s="107" t="s">
        <v>52</v>
      </c>
      <c r="B3" s="167"/>
      <c r="C3" s="167"/>
      <c r="D3" s="167"/>
      <c r="E3" s="168"/>
      <c r="F3" s="116"/>
      <c r="M3" s="174"/>
    </row>
    <row r="4" spans="1:22" x14ac:dyDescent="0.25">
      <c r="A4" s="121" t="s">
        <v>10</v>
      </c>
      <c r="B4" s="94" t="s">
        <v>34</v>
      </c>
      <c r="C4" s="105"/>
      <c r="D4" s="127" t="s">
        <v>15</v>
      </c>
      <c r="E4" s="95"/>
      <c r="F4" s="116"/>
      <c r="Q4" s="174"/>
      <c r="R4" s="174"/>
      <c r="S4" s="174"/>
      <c r="T4" s="175"/>
      <c r="U4" s="175"/>
    </row>
    <row r="5" spans="1:22" x14ac:dyDescent="0.25">
      <c r="A5" s="112" t="s">
        <v>14</v>
      </c>
      <c r="B5" s="94"/>
      <c r="C5" s="260"/>
      <c r="D5" s="127" t="s">
        <v>20</v>
      </c>
      <c r="E5" s="96"/>
      <c r="F5" s="116"/>
      <c r="Q5" s="176"/>
      <c r="R5" s="174"/>
      <c r="S5" s="174"/>
      <c r="T5" s="175"/>
      <c r="U5" s="175"/>
    </row>
    <row r="6" spans="1:22" x14ac:dyDescent="0.25">
      <c r="A6" s="112" t="s">
        <v>19</v>
      </c>
      <c r="B6" s="94"/>
      <c r="C6" s="105"/>
      <c r="D6" s="127" t="s">
        <v>20</v>
      </c>
      <c r="E6" s="96"/>
      <c r="F6" s="116"/>
      <c r="R6" s="174"/>
      <c r="S6" s="174"/>
      <c r="T6" s="175"/>
      <c r="U6" s="174"/>
    </row>
    <row r="7" spans="1:22" x14ac:dyDescent="0.25">
      <c r="A7" s="104"/>
      <c r="B7" s="105"/>
      <c r="C7" s="105"/>
      <c r="D7" s="105"/>
      <c r="E7" s="106"/>
      <c r="Q7" s="174"/>
      <c r="R7" s="174"/>
      <c r="S7" s="174"/>
      <c r="T7" s="175"/>
      <c r="U7" s="174"/>
    </row>
    <row r="8" spans="1:22" x14ac:dyDescent="0.25">
      <c r="A8" s="145" t="s">
        <v>9</v>
      </c>
      <c r="B8" s="97"/>
      <c r="C8" s="105"/>
      <c r="D8" s="105"/>
      <c r="E8" s="106"/>
      <c r="Q8" s="174"/>
      <c r="R8" s="174"/>
      <c r="S8" s="175"/>
      <c r="T8" s="175"/>
      <c r="U8" s="175"/>
    </row>
    <row r="9" spans="1:22" x14ac:dyDescent="0.25">
      <c r="A9" s="104"/>
      <c r="B9" s="105"/>
      <c r="C9" s="105"/>
      <c r="D9" s="105"/>
      <c r="E9" s="106"/>
      <c r="Q9" s="177"/>
      <c r="R9" s="174"/>
      <c r="S9" s="175"/>
      <c r="T9" s="175"/>
      <c r="U9" s="175"/>
      <c r="V9" s="175"/>
    </row>
    <row r="10" spans="1:22" x14ac:dyDescent="0.25">
      <c r="A10" s="107" t="s">
        <v>53</v>
      </c>
      <c r="B10" s="108"/>
      <c r="C10" s="109"/>
      <c r="D10" s="110"/>
      <c r="E10" s="111"/>
      <c r="F10" s="116"/>
      <c r="Q10" s="177"/>
      <c r="R10" s="174"/>
      <c r="S10" s="174"/>
      <c r="T10" s="174"/>
      <c r="U10" s="175"/>
      <c r="V10" s="175"/>
    </row>
    <row r="11" spans="1:22" x14ac:dyDescent="0.25">
      <c r="A11" s="112" t="s">
        <v>16</v>
      </c>
      <c r="B11" s="94"/>
      <c r="C11" s="113"/>
      <c r="D11" s="114" t="s">
        <v>22</v>
      </c>
      <c r="E11" s="96"/>
      <c r="F11" s="116"/>
      <c r="Q11" s="177"/>
      <c r="R11" s="174"/>
      <c r="S11" s="178"/>
      <c r="T11" s="178"/>
      <c r="U11" s="179"/>
      <c r="V11" s="179"/>
    </row>
    <row r="12" spans="1:22" x14ac:dyDescent="0.25">
      <c r="A12" s="112" t="s">
        <v>3</v>
      </c>
      <c r="B12" s="94"/>
      <c r="C12" s="113"/>
      <c r="D12" s="114" t="s">
        <v>23</v>
      </c>
      <c r="E12" s="96"/>
      <c r="F12" s="116"/>
      <c r="Q12" s="177"/>
      <c r="R12" s="174"/>
      <c r="S12" s="178"/>
      <c r="T12" s="178"/>
      <c r="U12" s="179"/>
      <c r="V12" s="179"/>
    </row>
    <row r="13" spans="1:22" x14ac:dyDescent="0.25">
      <c r="A13" s="115" t="s">
        <v>21</v>
      </c>
      <c r="B13" s="94"/>
      <c r="C13" s="113"/>
      <c r="D13" s="114" t="s">
        <v>24</v>
      </c>
      <c r="E13" s="98"/>
      <c r="F13" s="180"/>
      <c r="Q13" s="177"/>
      <c r="R13" s="174"/>
      <c r="S13" s="174"/>
      <c r="T13" s="174"/>
      <c r="U13" s="175"/>
      <c r="V13" s="174"/>
    </row>
    <row r="14" spans="1:22" x14ac:dyDescent="0.25">
      <c r="A14" s="112" t="s">
        <v>17</v>
      </c>
      <c r="B14" s="94"/>
      <c r="C14" s="116"/>
      <c r="D14" s="114" t="s">
        <v>25</v>
      </c>
      <c r="E14" s="96"/>
      <c r="F14" s="116"/>
      <c r="Q14" s="177"/>
      <c r="R14" s="174"/>
      <c r="S14" s="174"/>
      <c r="T14" s="174"/>
      <c r="U14" s="175"/>
      <c r="V14" s="174"/>
    </row>
    <row r="15" spans="1:22" x14ac:dyDescent="0.25">
      <c r="A15" s="112" t="s">
        <v>18</v>
      </c>
      <c r="B15" s="94"/>
      <c r="C15" s="113"/>
      <c r="D15" s="114" t="s">
        <v>26</v>
      </c>
      <c r="E15" s="96"/>
      <c r="F15" s="116"/>
      <c r="Q15" s="177"/>
      <c r="R15" s="174"/>
      <c r="S15" s="174"/>
      <c r="T15" s="174"/>
      <c r="U15" s="175"/>
      <c r="V15" s="175"/>
    </row>
    <row r="16" spans="1:22" x14ac:dyDescent="0.25">
      <c r="A16" s="104"/>
      <c r="B16" s="117"/>
      <c r="C16" s="105"/>
      <c r="D16" s="117"/>
      <c r="E16" s="106"/>
    </row>
    <row r="17" spans="1:23" x14ac:dyDescent="0.25">
      <c r="A17" s="118" t="s">
        <v>147</v>
      </c>
      <c r="B17" s="323"/>
      <c r="C17" s="324"/>
      <c r="D17" s="324"/>
      <c r="E17" s="325"/>
    </row>
    <row r="18" spans="1:23" x14ac:dyDescent="0.25">
      <c r="A18" s="119"/>
      <c r="B18" s="326"/>
      <c r="C18" s="327"/>
      <c r="D18" s="327"/>
      <c r="E18" s="328"/>
    </row>
    <row r="19" spans="1:23" x14ac:dyDescent="0.25">
      <c r="A19" s="119"/>
      <c r="B19" s="329"/>
      <c r="C19" s="330"/>
      <c r="D19" s="330"/>
      <c r="E19" s="331"/>
      <c r="G19" s="171"/>
    </row>
    <row r="20" spans="1:23" x14ac:dyDescent="0.25">
      <c r="A20" s="104"/>
      <c r="B20" s="105"/>
      <c r="C20" s="116"/>
      <c r="D20" s="105"/>
      <c r="E20" s="106"/>
      <c r="Q20" s="177"/>
      <c r="R20" s="174"/>
      <c r="S20" s="174"/>
      <c r="T20" s="174"/>
      <c r="U20" s="175"/>
      <c r="V20" s="175"/>
    </row>
    <row r="21" spans="1:23" ht="15.75" thickBot="1" x14ac:dyDescent="0.3">
      <c r="A21" s="107" t="s">
        <v>27</v>
      </c>
      <c r="B21" s="108"/>
      <c r="C21" s="109"/>
      <c r="D21" s="109"/>
      <c r="E21" s="120"/>
      <c r="F21" s="116"/>
      <c r="G21" s="181" t="s">
        <v>80</v>
      </c>
      <c r="H21" s="182" t="s">
        <v>77</v>
      </c>
      <c r="I21" s="182" t="s">
        <v>81</v>
      </c>
      <c r="J21" s="181" t="s">
        <v>82</v>
      </c>
      <c r="K21" s="182" t="s">
        <v>78</v>
      </c>
      <c r="L21" s="182" t="s">
        <v>83</v>
      </c>
      <c r="N21" s="182" t="s">
        <v>174</v>
      </c>
      <c r="O21" s="182" t="s">
        <v>175</v>
      </c>
      <c r="Q21" s="174"/>
      <c r="R21" s="174"/>
      <c r="S21" s="174"/>
      <c r="T21" s="175"/>
      <c r="U21" s="175"/>
    </row>
    <row r="22" spans="1:23" ht="15" customHeight="1" thickTop="1" thickBot="1" x14ac:dyDescent="0.3">
      <c r="A22" s="121" t="s">
        <v>66</v>
      </c>
      <c r="B22" s="94" t="s">
        <v>29</v>
      </c>
      <c r="C22" s="105"/>
      <c r="D22" s="122"/>
      <c r="E22" s="123"/>
      <c r="F22" s="116"/>
      <c r="G22" s="183" t="str" cm="1">
        <f t="array" ref="G22">IF(AND($B$4&lt;&gt;"",$B$22&lt;&gt;""),_xlfn.XLOOKUP($B$4&amp;$B$22,'Master Data'!$A$6:$A$112&amp;'Master Data'!$C$6:$C$112,'Master Data'!$F$6:$F$112," ")," ")</f>
        <v>CitiFullS</v>
      </c>
      <c r="H22" s="184" cm="1">
        <f t="array" ref="H22">IF(AND($B$4&lt;&gt;"",$B$22&lt;&gt;""),_xlfn.XLOOKUP($B$4&amp;$B$22,'Master Data'!$A$6:$A$112&amp;'Master Data'!$C$6:$C$112,'Master Data'!$G$6:$G$112," ")," ")</f>
        <v>750</v>
      </c>
      <c r="I22" s="185" cm="1">
        <f t="array" ref="I22">IF(AND($B$4&lt;&gt;"",$B$22&lt;&gt;""),_xlfn.XLOOKUP($B$4&amp;$B$22,'Master Data'!$A$6:$A$112&amp;'Master Data'!$C$6:$C$112,'Master Data'!$H$6:$H$112," ")," ")</f>
        <v>17.010000000000002</v>
      </c>
      <c r="J22" s="186" t="str" cm="1">
        <f t="array" ref="J22">IF(AND($B$4&lt;&gt;"",$B$22&lt;&gt;""),_xlfn.XLOOKUP($B$4&amp;$B$22,'Master Data'!$A$6:$A$112&amp;'Master Data'!$C$6:$C$112,'Master Data'!$I$6:$I$112," ")," ")</f>
        <v>CitiFullM</v>
      </c>
      <c r="K22" s="187" cm="1">
        <f t="array" ref="K22">IF(AND($B$4&lt;&gt;"",$B$22&lt;&gt;""),_xlfn.XLOOKUP($B$4&amp;$B$22,'Master Data'!$A$6:$A$112&amp;'Master Data'!$C$6:$C$112,'Master Data'!$J$6:$J$112," ")," ")</f>
        <v>299</v>
      </c>
      <c r="L22" s="188" cm="1">
        <f t="array" ref="L22">IF(AND($B$4&lt;&gt;"",$B$22&lt;&gt;""),_xlfn.XLOOKUP($B$4&amp;$B$22,'Master Data'!$A$6:$A$112&amp;'Master Data'!$C$6:$C$112,'Master Data'!$K$6:$K$112," ")," ")</f>
        <v>17.03</v>
      </c>
      <c r="N22" s="172" t="s">
        <v>181</v>
      </c>
      <c r="O22" s="172" t="s">
        <v>200</v>
      </c>
      <c r="P22" s="172"/>
    </row>
    <row r="23" spans="1:23" ht="15.75" thickTop="1" x14ac:dyDescent="0.25">
      <c r="A23" s="124" t="str" cm="1">
        <f t="array" ref="A23">IF(AND($B$4&lt;&gt;"",$B$22&lt;&gt;""),_xlfn.XLOOKUP($B$4&amp;$B$22,'Master Data'!$A$6:$A$112&amp;'Master Data'!$C$6:$C$112,'Master Data'!$L$6:$L$112," ")," ")</f>
        <v>Includes: Logo, branding color, label changes, bill file,  and more than 3 labels, pass through or workflow changes</v>
      </c>
      <c r="B23" s="105"/>
      <c r="C23" s="105"/>
      <c r="D23" s="122"/>
      <c r="E23" s="125"/>
      <c r="F23" s="116"/>
      <c r="G23" s="189"/>
      <c r="I23" s="175"/>
      <c r="J23" s="190"/>
      <c r="K23" s="175"/>
      <c r="M23" s="174"/>
      <c r="O23" s="191"/>
      <c r="P23" s="191"/>
      <c r="Q23" s="174"/>
      <c r="R23" s="191"/>
      <c r="S23" s="191"/>
      <c r="U23" s="174"/>
      <c r="V23" s="175"/>
      <c r="W23" s="175"/>
    </row>
    <row r="24" spans="1:23" ht="15.75" thickBot="1" x14ac:dyDescent="0.3">
      <c r="A24" s="126"/>
      <c r="B24" s="105"/>
      <c r="C24" s="105"/>
      <c r="D24" s="105"/>
      <c r="E24" s="106"/>
      <c r="F24" s="116"/>
      <c r="O24" s="174"/>
      <c r="P24" s="171"/>
      <c r="Q24" s="174"/>
      <c r="R24" s="191"/>
      <c r="S24" s="191"/>
      <c r="T24" s="178"/>
      <c r="U24" s="174"/>
      <c r="V24" s="175"/>
      <c r="W24" s="175"/>
    </row>
    <row r="25" spans="1:23" ht="15.75" customHeight="1" thickTop="1" x14ac:dyDescent="0.25">
      <c r="A25" s="332" t="s">
        <v>57</v>
      </c>
      <c r="B25" s="99" t="s">
        <v>67</v>
      </c>
      <c r="C25" s="105"/>
      <c r="D25" s="127" t="s">
        <v>143</v>
      </c>
      <c r="E25" s="98"/>
      <c r="G25" s="192" t="str">
        <f>IF('Master Data'!$B$316,IF($E$25&gt;0,_xlfn.XLOOKUP($B$4,'Master Data'!$A$119:$A$242,'Master Data'!$F$119:$F$242,"NA")," ")," ")</f>
        <v xml:space="preserve"> </v>
      </c>
      <c r="H25" s="193" t="str">
        <f>IF('Master Data'!$B$316,IF($E$25&gt;0,LOOKUP($E25,'Master Data'!$D$127:$D$131,'Master Data'!$G$127:$G$131)," ")," ")</f>
        <v xml:space="preserve"> </v>
      </c>
      <c r="I25" s="194" t="str" cm="1">
        <f t="array" ref="I25">IF('Master Data'!$B$316,IF($E$25&gt;0,LOOKUP(
$E25,
1/($B$4='Master Data'!$A$119:$A$242)/
(
('Biller Overview'!$B$22='Master Data'!$B$119:$B$242)+
(""='Master Data'!$B$119:$B$242)
)*
'Master Data'!$D$119:$D$242,
'Master Data'!$H$119:$H$242
)," ")," ")</f>
        <v xml:space="preserve"> </v>
      </c>
      <c r="J25" s="195" t="s">
        <v>104</v>
      </c>
      <c r="K25" s="196" t="str">
        <f>IF('Master Data'!$B$316,IF($E$25&gt;0,$E$25*$H$25," ")," ")</f>
        <v xml:space="preserve"> </v>
      </c>
      <c r="L25" s="197" t="str">
        <f>IF('Master Data'!$B$316,IF($E$25&gt;0,$E$25*$I$25," ")," ")</f>
        <v xml:space="preserve"> </v>
      </c>
      <c r="N25" s="172" t="s">
        <v>173</v>
      </c>
      <c r="O25" s="172" t="s">
        <v>202</v>
      </c>
      <c r="P25" s="172"/>
      <c r="Q25" s="174"/>
      <c r="R25" s="191"/>
      <c r="S25" s="191"/>
      <c r="T25" s="198"/>
      <c r="U25" s="174"/>
      <c r="V25" s="175"/>
      <c r="W25" s="175"/>
    </row>
    <row r="26" spans="1:23" x14ac:dyDescent="0.25">
      <c r="A26" s="333"/>
      <c r="B26" s="128" t="s">
        <v>149</v>
      </c>
      <c r="C26" s="105"/>
      <c r="D26" s="129"/>
      <c r="E26" s="101"/>
      <c r="G26" s="199"/>
      <c r="H26" s="200"/>
      <c r="I26" s="201"/>
      <c r="J26" s="202" t="s">
        <v>104</v>
      </c>
      <c r="K26" s="203"/>
      <c r="L26" s="204"/>
      <c r="P26" s="172"/>
      <c r="Q26" s="174"/>
      <c r="R26" s="191"/>
      <c r="S26" s="191"/>
      <c r="T26" s="177"/>
      <c r="U26" s="174"/>
      <c r="V26" s="175"/>
      <c r="W26" s="175"/>
    </row>
    <row r="27" spans="1:23" x14ac:dyDescent="0.25">
      <c r="A27" s="333"/>
      <c r="B27" s="94" t="s">
        <v>68</v>
      </c>
      <c r="C27" s="105"/>
      <c r="D27" s="127" t="s">
        <v>144</v>
      </c>
      <c r="E27" s="98"/>
      <c r="G27" s="205" t="str">
        <f>IF('Master Data'!$B$317,IF($E$27&gt;0,_xlfn.XLOOKUP($B$4,'Master Data'!$A$119:$A$242,'Master Data'!$F$119:$F$242,"NA")," ")," ")</f>
        <v xml:space="preserve"> </v>
      </c>
      <c r="H27" s="206" t="str">
        <f>IF('Master Data'!$B$317,IF($E$27&gt;0,LOOKUP($E27,'Master Data'!$D$133:$D$141,'Master Data'!$G$133:$G$141)," ")," ")</f>
        <v xml:space="preserve"> </v>
      </c>
      <c r="I27" s="207" t="str" cm="1">
        <f t="array" ref="I27">IF('Master Data'!$B$317,IF($E$27&gt;0,LOOKUP(
$E27,
1/($B$4='Master Data'!$A$119:$A$242)/
(
('Biller Overview'!$B$22='Master Data'!$B$119:$B$242)+
(""='Master Data'!$B$119:$B$242)
)*
'Master Data'!$D$119:$D$242,
'Master Data'!$H$119:$H$242
)," ")," ")</f>
        <v xml:space="preserve"> </v>
      </c>
      <c r="J27" s="208" t="s">
        <v>104</v>
      </c>
      <c r="K27" s="209" t="str">
        <f>IF('Master Data'!$B$317,IF($E$27&gt;0,$E$27*$H$27," ")," ")</f>
        <v xml:space="preserve"> </v>
      </c>
      <c r="L27" s="210" t="str">
        <f>IF('Master Data'!$B$317,IF($E$27&gt;0,$E$27*$I$27," ")," ")</f>
        <v xml:space="preserve"> </v>
      </c>
      <c r="P27" s="172"/>
    </row>
    <row r="28" spans="1:23" ht="15.75" thickBot="1" x14ac:dyDescent="0.3">
      <c r="A28" s="333"/>
      <c r="B28" s="294" t="s">
        <v>69</v>
      </c>
      <c r="C28" s="105"/>
      <c r="D28" s="130" t="s">
        <v>145</v>
      </c>
      <c r="E28" s="100"/>
      <c r="G28" s="211" t="str">
        <f>IF('Master Data'!$B$318,IF($E$28&gt;0,_xlfn.XLOOKUP($B$4,'Master Data'!$A$119:$A$242,'Master Data'!$F$119:$F$242,"NA")," ")," ")</f>
        <v xml:space="preserve"> </v>
      </c>
      <c r="H28" s="212" t="str">
        <f>IF('Master Data'!$B$318,IF($E$28&gt;0,LOOKUP($E28,'Master Data'!$D$133:$D$141,'Master Data'!$G$133:$G$141)," ")," ")</f>
        <v xml:space="preserve"> </v>
      </c>
      <c r="I28" s="213" t="str" cm="1">
        <f t="array" ref="I28">IF('Master Data'!$B$318,IF($E$28&gt;0,LOOKUP(
$E28,
1/($B$4='Master Data'!$A$119:$A$242)/
(
('Biller Overview'!$B$22='Master Data'!$B$119:$B$242)+
(""='Master Data'!$B$119:$B$242)
)*
'Master Data'!$D$119:$D$242,
'Master Data'!$H$119:$H$242
)," ")," ")</f>
        <v xml:space="preserve"> </v>
      </c>
      <c r="J28" s="214" t="s">
        <v>104</v>
      </c>
      <c r="K28" s="215" t="str">
        <f>IF('Master Data'!$B$318,IF($E$28&gt;0,$E$28*$H$28," ")," ")</f>
        <v xml:space="preserve"> </v>
      </c>
      <c r="L28" s="216" t="str">
        <f>IF('Master Data'!$B$318,IF($E$28&gt;0,$E$28*$I$28," ")," ")</f>
        <v xml:space="preserve"> </v>
      </c>
      <c r="P28" s="172"/>
    </row>
    <row r="29" spans="1:23" ht="16.5" thickTop="1" thickBot="1" x14ac:dyDescent="0.3">
      <c r="A29" s="333"/>
      <c r="B29" s="131" t="s">
        <v>150</v>
      </c>
      <c r="C29" s="105"/>
      <c r="D29" s="129"/>
      <c r="E29" s="101"/>
      <c r="P29" s="172"/>
    </row>
    <row r="30" spans="1:23" ht="15.75" thickTop="1" x14ac:dyDescent="0.25">
      <c r="A30" s="334"/>
      <c r="B30" s="132" t="s">
        <v>148</v>
      </c>
      <c r="C30" s="105"/>
      <c r="D30" s="297"/>
      <c r="E30" s="298"/>
      <c r="G30" s="217" t="str" cm="1">
        <f t="array" ref="G30">IF('Master Data'!$B$320,_xlfn.XLOOKUP($B$4&amp;"Redirect",'Master Data'!$A$6:$A$112&amp;'Master Data'!$C$6:$C$112,'Master Data'!$F$6:$F$112," ")," ")</f>
        <v xml:space="preserve"> </v>
      </c>
      <c r="H30" s="218" t="str" cm="1">
        <f t="array" ref="H30">IF('Master Data'!$B$320,_xlfn.XLOOKUP($B$4&amp;"Redirect",'Master Data'!$A$6:$A$112&amp;'Master Data'!$C$6:$C$112,'Master Data'!$G$6:$G$112," ")," ")</f>
        <v xml:space="preserve"> </v>
      </c>
      <c r="I30" s="219" t="str" cm="1">
        <f t="array" ref="I30">IF('Master Data'!$B$320,_xlfn.XLOOKUP($B$4&amp;"Redirect",'Master Data'!$A$6:$A$112&amp;'Master Data'!$C$6:$C$112,'Master Data'!$H$6:$H$112," ")," ")</f>
        <v xml:space="preserve"> </v>
      </c>
      <c r="J30" s="220" t="str" cm="1">
        <f t="array" ref="J30">IF('Master Data'!$B$320,_xlfn.XLOOKUP($B$4&amp;"Redirect",'Master Data'!$A$6:$A$112&amp;'Master Data'!$C$6:$C$112,'Master Data'!$I$6:$I$112," ")," ")</f>
        <v xml:space="preserve"> </v>
      </c>
      <c r="K30" s="219" t="str" cm="1">
        <f t="array" ref="K30">IF('Master Data'!$B$320,_xlfn.XLOOKUP($B$4&amp;"Redirect",'Master Data'!$A$6:$A$112&amp;'Master Data'!$C$6:$C$112,'Master Data'!$J$6:$J$112," ")," ")</f>
        <v xml:space="preserve"> </v>
      </c>
      <c r="L30" s="221" t="str" cm="1">
        <f t="array" ref="L30">IF('Master Data'!$B$320,_xlfn.XLOOKUP($B$4&amp;"Redirect",'Master Data'!$A$6:$A$112&amp;'Master Data'!$C$6:$C$112,'Master Data'!$K$6:$K$112," ")," ")</f>
        <v xml:space="preserve"> </v>
      </c>
      <c r="M30" s="172" t="s">
        <v>43</v>
      </c>
      <c r="N30" s="172" t="s">
        <v>181</v>
      </c>
      <c r="O30" s="172" t="s">
        <v>203</v>
      </c>
      <c r="P30" s="172"/>
    </row>
    <row r="31" spans="1:23" x14ac:dyDescent="0.25">
      <c r="A31" s="133"/>
      <c r="B31" s="134"/>
      <c r="C31" s="105"/>
      <c r="D31" s="135"/>
      <c r="E31" s="106"/>
      <c r="G31" s="222" t="str" cm="1">
        <f t="array" ref="G31">IF('Master Data'!$B$321,_xlfn.XLOOKUP($B$4&amp;"SSO",'Master Data'!$A$6:$A$112&amp;'Master Data'!$C$6:$C$112,'Master Data'!$F$6:$F$112," ")," ")</f>
        <v xml:space="preserve"> </v>
      </c>
      <c r="H31" s="223" t="str" cm="1">
        <f t="array" ref="H31">IF('Master Data'!$B$321,_xlfn.XLOOKUP($B$4&amp;"SSO",'Master Data'!$A$6:$A$112&amp;'Master Data'!$C$6:$C$112,'Master Data'!$G$6:$G$112," ")," ")</f>
        <v xml:space="preserve"> </v>
      </c>
      <c r="I31" s="224" t="str" cm="1">
        <f t="array" ref="I31">IF('Master Data'!$B$321,_xlfn.XLOOKUP($B$4&amp;"SSO",'Master Data'!$A$6:$A$112&amp;'Master Data'!$C$6:$C$112,'Master Data'!$H$6:$H$112," ")," ")</f>
        <v xml:space="preserve"> </v>
      </c>
      <c r="J31" s="225" t="str" cm="1">
        <f t="array" ref="J31">IF('Master Data'!$B$321,_xlfn.XLOOKUP($B$4&amp;"SSO",'Master Data'!$A$6:$A$112&amp;'Master Data'!$C$6:$C$112,'Master Data'!$I$6:$I$112," ")," ")</f>
        <v xml:space="preserve"> </v>
      </c>
      <c r="K31" s="224" t="str" cm="1">
        <f t="array" ref="K31">IF('Master Data'!$B$321,_xlfn.XLOOKUP($B$4&amp;"SSO",'Master Data'!$A$6:$A$112&amp;'Master Data'!$C$6:$C$112,'Master Data'!$J$6:$J$112," ")," ")</f>
        <v xml:space="preserve"> </v>
      </c>
      <c r="L31" s="226" t="str" cm="1">
        <f t="array" ref="L31">IF('Master Data'!$B$321,_xlfn.XLOOKUP($B$4&amp;"SSO",'Master Data'!$A$6:$A$112&amp;'Master Data'!$C$6:$C$112,'Master Data'!$K$6:$K$112," ")," ")</f>
        <v xml:space="preserve"> </v>
      </c>
      <c r="M31" s="172" t="s">
        <v>105</v>
      </c>
      <c r="N31" s="172" t="s">
        <v>181</v>
      </c>
      <c r="O31" s="172" t="s">
        <v>203</v>
      </c>
      <c r="P31" s="172"/>
    </row>
    <row r="32" spans="1:23" x14ac:dyDescent="0.25">
      <c r="A32" s="107" t="s">
        <v>56</v>
      </c>
      <c r="B32" s="108"/>
      <c r="C32" s="109"/>
      <c r="D32" s="110"/>
      <c r="E32" s="111"/>
      <c r="G32" s="222" t="str" cm="1">
        <f t="array" ref="G32">IF('Master Data'!$B$322,_xlfn.XLOOKUP($B$4&amp;"SSO",'Master Data'!$A$6:$A$112&amp;'Master Data'!$C$6:$C$112,'Master Data'!$F$6:$F$112," ")," ")</f>
        <v xml:space="preserve"> </v>
      </c>
      <c r="H32" s="223" t="str" cm="1">
        <f t="array" ref="H32">IF('Master Data'!$B$322,_xlfn.XLOOKUP($B$4&amp;"SSO",'Master Data'!$A$6:$A$112&amp;'Master Data'!$C$6:$C$112,'Master Data'!$G$6:$G$112," ")," ")</f>
        <v xml:space="preserve"> </v>
      </c>
      <c r="I32" s="224" t="str" cm="1">
        <f t="array" ref="I32">IF('Master Data'!$B$322,_xlfn.XLOOKUP($B$4&amp;"SSO",'Master Data'!$A$6:$A$112&amp;'Master Data'!$C$6:$C$112,'Master Data'!$H$6:$H$112," ")," ")</f>
        <v xml:space="preserve"> </v>
      </c>
      <c r="J32" s="225" t="str" cm="1">
        <f t="array" ref="J32">IF('Master Data'!$B$322,_xlfn.XLOOKUP($B$4&amp;"SSO",'Master Data'!$A$6:$A$112&amp;'Master Data'!$C$6:$C$112,'Master Data'!$I$6:$I$112," ")," ")</f>
        <v xml:space="preserve"> </v>
      </c>
      <c r="K32" s="224" t="str" cm="1">
        <f t="array" ref="K32">IF('Master Data'!$B$322,_xlfn.XLOOKUP($B$4&amp;"SSO",'Master Data'!$A$6:$A$112&amp;'Master Data'!$C$6:$C$112,'Master Data'!$J$6:$J$112," ")," ")</f>
        <v xml:space="preserve"> </v>
      </c>
      <c r="L32" s="226" t="str" cm="1">
        <f t="array" ref="L32">IF('Master Data'!$B$322,_xlfn.XLOOKUP($B$4&amp;"SSO",'Master Data'!$A$6:$A$112&amp;'Master Data'!$C$6:$C$112,'Master Data'!$K$6:$K$112," ")," ")</f>
        <v xml:space="preserve"> </v>
      </c>
      <c r="M32" s="172" t="s">
        <v>106</v>
      </c>
      <c r="N32" s="172" t="s">
        <v>181</v>
      </c>
      <c r="O32" s="172" t="s">
        <v>203</v>
      </c>
      <c r="P32" s="172"/>
    </row>
    <row r="33" spans="1:20" x14ac:dyDescent="0.25">
      <c r="A33" s="335" t="s">
        <v>51</v>
      </c>
      <c r="B33" s="294"/>
      <c r="C33" s="105"/>
      <c r="D33" s="105"/>
      <c r="E33" s="295"/>
      <c r="G33" s="222" t="str" cm="1">
        <f t="array" ref="G33">IF('Master Data'!$B$324,_xlfn.XLOOKUP($B$4&amp;"Widget",'Master Data'!$A$6:$A$112&amp;'Master Data'!$C$6:$C$112,'Master Data'!$F$6:$F$112," ")," ")</f>
        <v xml:space="preserve"> </v>
      </c>
      <c r="H33" s="224" t="str" cm="1">
        <f t="array" ref="H33">IF('Master Data'!$B$324,_xlfn.XLOOKUP($B$4&amp;"Widget",'Master Data'!$A$6:$A$112&amp;'Master Data'!$C$6:$C$112,'Master Data'!$G$6:$G$112," ")," ")</f>
        <v xml:space="preserve"> </v>
      </c>
      <c r="I33" s="224" t="str" cm="1">
        <f t="array" ref="I33">IF('Master Data'!$B$324,_xlfn.XLOOKUP($B$4&amp;"Widget",'Master Data'!$A$6:$A$112&amp;'Master Data'!$C$6:$C$112,'Master Data'!$H$6:$H$112," ")," ")</f>
        <v xml:space="preserve"> </v>
      </c>
      <c r="J33" s="225" t="str" cm="1">
        <f t="array" ref="J33">IF('Master Data'!$B$324,_xlfn.XLOOKUP($B$4&amp;"Widget",'Master Data'!$A$6:$A$112&amp;'Master Data'!$C$6:$C$112,'Master Data'!$I$6:$I$112," ")," ")</f>
        <v xml:space="preserve"> </v>
      </c>
      <c r="K33" s="224" t="str" cm="1">
        <f t="array" ref="K33">IF('Master Data'!$B$324,_xlfn.XLOOKUP($B$4&amp;"Widget",'Master Data'!$A$6:$A$112&amp;'Master Data'!$C$6:$C$112,'Master Data'!$J$6:$J$112," ")," ")</f>
        <v xml:space="preserve"> </v>
      </c>
      <c r="L33" s="226" t="str" cm="1">
        <f t="array" ref="L33">IF('Master Data'!$B$324,_xlfn.XLOOKUP($B$4&amp;"Widget",'Master Data'!$A$6:$A$112&amp;'Master Data'!$C$6:$C$112,'Master Data'!$K$6:$K$112," ")," ")</f>
        <v xml:space="preserve"> </v>
      </c>
      <c r="M33" s="172" t="s">
        <v>93</v>
      </c>
      <c r="N33" s="172" t="s">
        <v>181</v>
      </c>
      <c r="O33" s="172" t="s">
        <v>203</v>
      </c>
      <c r="P33" s="172"/>
    </row>
    <row r="34" spans="1:20" x14ac:dyDescent="0.25">
      <c r="A34" s="336"/>
      <c r="B34" s="294"/>
      <c r="C34" s="105"/>
      <c r="D34" s="105"/>
      <c r="E34" s="295"/>
      <c r="G34" s="222" t="str" cm="1">
        <f t="array" ref="G34">IF('Master Data'!$B$302,_xlfn.XLOOKUP($B$4&amp;"API",'Master Data'!$A$6:$A$112&amp;'Master Data'!$C$6:$C$112,'Master Data'!$F$6:$F$112," ")," ")</f>
        <v xml:space="preserve"> </v>
      </c>
      <c r="H34" s="223" t="str" cm="1">
        <f t="array" ref="H34">IF('Master Data'!$B$302,_xlfn.XLOOKUP($B$4&amp;"API",'Master Data'!$A$6:$A$112&amp;'Master Data'!$C$6:$C$112,'Master Data'!$G$6:$G$112," ")," ")</f>
        <v xml:space="preserve"> </v>
      </c>
      <c r="I34" s="224" t="str" cm="1">
        <f t="array" ref="I34">IF('Master Data'!$B$302,_xlfn.XLOOKUP($B$4&amp;"API",'Master Data'!$A$6:$A$112&amp;'Master Data'!$C$6:$C$112,'Master Data'!$H$6:$H$112," ")," ")</f>
        <v xml:space="preserve"> </v>
      </c>
      <c r="J34" s="225" t="str" cm="1">
        <f t="array" ref="J34">IF('Master Data'!$B$302,_xlfn.XLOOKUP($B$4&amp;"API",'Master Data'!$A$6:$A$112&amp;'Master Data'!$C$6:$C$112,'Master Data'!$I$6:$I$112," ")," ")</f>
        <v xml:space="preserve"> </v>
      </c>
      <c r="K34" s="224" t="str" cm="1">
        <f t="array" ref="K34">IF('Master Data'!$B$302,_xlfn.XLOOKUP($B$4&amp;"API",'Master Data'!$A$6:$A$112&amp;'Master Data'!$C$6:$C$112,'Master Data'!$J$6:$J$112," ")," ")</f>
        <v xml:space="preserve"> </v>
      </c>
      <c r="L34" s="227" t="str" cm="1">
        <f t="array" ref="L34">IF('Master Data'!$B$302,_xlfn.XLOOKUP($B$4&amp;"API",'Master Data'!$A$6:$A$112&amp;'Master Data'!$C$6:$C$112,'Master Data'!$K$6:$K$112," ")," ")</f>
        <v xml:space="preserve"> </v>
      </c>
      <c r="M34" s="172" t="s">
        <v>107</v>
      </c>
      <c r="N34" s="172" t="s">
        <v>181</v>
      </c>
      <c r="O34" s="172" t="s">
        <v>203</v>
      </c>
      <c r="P34" s="172"/>
    </row>
    <row r="35" spans="1:20" x14ac:dyDescent="0.25">
      <c r="A35" s="336"/>
      <c r="B35" s="294"/>
      <c r="C35" s="105"/>
      <c r="D35" s="105"/>
      <c r="E35" s="295"/>
      <c r="G35" s="222" t="str" cm="1">
        <f t="array" ref="G35">IF('Master Data'!$B$309,_xlfn.XLOOKUP($B$4&amp;"IVR",'Master Data'!$A$6:$A$112&amp;'Master Data'!$C$6:$C$112,'Master Data'!$F$6:$F$112," ")," ")</f>
        <v xml:space="preserve"> </v>
      </c>
      <c r="H35" s="223" t="str" cm="1">
        <f t="array" ref="H35">IF('Master Data'!$B$309,_xlfn.XLOOKUP($B$4&amp;"IVR",'Master Data'!$A$6:$A$112&amp;'Master Data'!$C$6:$C$112,'Master Data'!$G$6:$G$112," ")," ")</f>
        <v xml:space="preserve"> </v>
      </c>
      <c r="I35" s="224" t="str" cm="1">
        <f t="array" ref="I35">IF('Master Data'!$B$309,_xlfn.XLOOKUP($B$4&amp;"IVR",'Master Data'!$A$6:$A$112&amp;'Master Data'!$C$6:$C$112,'Master Data'!$H$6:$H$112," ")," ")</f>
        <v xml:space="preserve"> </v>
      </c>
      <c r="J35" s="225" t="str" cm="1">
        <f t="array" ref="J35">IF('Master Data'!$B$309,_xlfn.XLOOKUP($B$4&amp;"IVR",'Master Data'!$A$6:$A$112&amp;'Master Data'!$C$6:$C$112,'Master Data'!$I$6:$I$112," ")," ")</f>
        <v xml:space="preserve"> </v>
      </c>
      <c r="K35" s="224" t="str" cm="1">
        <f t="array" ref="K35">IF('Master Data'!$B$309,_xlfn.XLOOKUP($B$4&amp;"IVR",'Master Data'!$A$6:$A$112&amp;'Master Data'!$C$6:$C$112,'Master Data'!$J$6:$J$112," ")," ")</f>
        <v xml:space="preserve"> </v>
      </c>
      <c r="L35" s="226" t="str" cm="1">
        <f t="array" ref="L35">IF('Master Data'!$B$309,_xlfn.XLOOKUP($B$4&amp;"IVR",'Master Data'!$A$6:$A$112&amp;'Master Data'!$C$6:$C$112,'Master Data'!$K$6:$K$112," ")," ")</f>
        <v xml:space="preserve"> </v>
      </c>
      <c r="M35" s="172" t="s">
        <v>41</v>
      </c>
      <c r="N35" s="172" t="s">
        <v>181</v>
      </c>
      <c r="O35" s="172" t="s">
        <v>203</v>
      </c>
      <c r="P35" s="172"/>
    </row>
    <row r="36" spans="1:20" s="172" customFormat="1" x14ac:dyDescent="0.25">
      <c r="A36" s="336"/>
      <c r="B36" s="294"/>
      <c r="C36" s="105"/>
      <c r="D36" s="105"/>
      <c r="E36" s="295"/>
      <c r="F36" s="169"/>
      <c r="G36" s="222" t="str" cm="1">
        <f t="array" ref="G36">IF('Master Data'!$B$323,_xlfn.XLOOKUP($B$4&amp;"Text2Pay",'Master Data'!$A$6:$A$112&amp;'Master Data'!$C$6:$C$112,'Master Data'!$F$6:$F$112," ")," ")</f>
        <v xml:space="preserve"> </v>
      </c>
      <c r="H36" s="224" t="str" cm="1">
        <f t="array" ref="H36">IF('Master Data'!$B$323,_xlfn.XLOOKUP($B$4&amp;"Text2Pay",'Master Data'!$A$6:$A$112&amp;'Master Data'!$C$6:$C$112,'Master Data'!$G$6:$G$112," ")," ")</f>
        <v xml:space="preserve"> </v>
      </c>
      <c r="I36" s="224" t="str" cm="1">
        <f t="array" ref="I36">IF('Master Data'!$B$323,_xlfn.XLOOKUP($B$4&amp;"Text2Pay",'Master Data'!$A$6:$A$112&amp;'Master Data'!$C$6:$C$112,'Master Data'!$H$6:$H$112," ")," ")</f>
        <v xml:space="preserve"> </v>
      </c>
      <c r="J36" s="225" t="str" cm="1">
        <f t="array" ref="J36">IF('Master Data'!$B$323,_xlfn.XLOOKUP($B$4&amp;"Text2Pay",'Master Data'!$A$6:$A$112&amp;'Master Data'!$C$6:$C$112,'Master Data'!$I$6:$I$112," ")," ")</f>
        <v xml:space="preserve"> </v>
      </c>
      <c r="K36" s="224" t="str" cm="1">
        <f t="array" ref="K36">IF('Master Data'!$B$323,_xlfn.XLOOKUP($B$4&amp;"Text2Pay",'Master Data'!$A$6:$A$112&amp;'Master Data'!$C$6:$C$112,'Master Data'!$J$6:$J$112," ")," ")</f>
        <v xml:space="preserve"> </v>
      </c>
      <c r="L36" s="226" t="str" cm="1">
        <f t="array" ref="L36">IF('Master Data'!$B$323,_xlfn.XLOOKUP($B$4&amp;"Text2Pay",'Master Data'!$A$6:$A$112&amp;'Master Data'!$C$6:$C$112,'Master Data'!$K$6:$K$112," ")," ")</f>
        <v xml:space="preserve"> </v>
      </c>
      <c r="M36" s="172" t="s">
        <v>85</v>
      </c>
      <c r="N36" s="172" t="s">
        <v>181</v>
      </c>
      <c r="O36" s="172" t="s">
        <v>203</v>
      </c>
    </row>
    <row r="37" spans="1:20" ht="15.75" thickBot="1" x14ac:dyDescent="0.3">
      <c r="A37" s="336"/>
      <c r="B37" s="294"/>
      <c r="C37" s="105"/>
      <c r="D37" s="105"/>
      <c r="E37" s="299"/>
      <c r="F37" s="228"/>
      <c r="G37" s="229" t="str" cm="1">
        <f t="array" ref="G37">IF('Master Data'!$B$315,_xlfn.XLOOKUP($B$4&amp;"PoS",'Master Data'!$A$6:$A$112&amp;'Master Data'!$C$6:$C$112,'Master Data'!$F$6:$F$112," ")," ")</f>
        <v xml:space="preserve"> </v>
      </c>
      <c r="H37" s="230" t="str" cm="1">
        <f t="array" ref="H37">IF('Master Data'!$B$315,_xlfn.XLOOKUP($B$4&amp;"PoS",'Master Data'!$A$6:$A$112&amp;'Master Data'!$C$6:$C$112,'Master Data'!$G$6:$G$112," ")," ")</f>
        <v xml:space="preserve"> </v>
      </c>
      <c r="I37" s="230" t="str" cm="1">
        <f t="array" ref="I37">IF('Master Data'!$B$315,_xlfn.XLOOKUP($B$4&amp;"PoS",'Master Data'!$A$6:$A$112&amp;'Master Data'!$C$6:$C$112,'Master Data'!$H$6:$H$112," ")," ")</f>
        <v xml:space="preserve"> </v>
      </c>
      <c r="J37" s="231" t="str" cm="1">
        <f t="array" ref="J37">IF('Master Data'!$B$315,_xlfn.XLOOKUP($B$4&amp;"PoS",'Master Data'!$A$6:$A$112&amp;'Master Data'!$C$6:$C$112,'Master Data'!$I$6:$I$112," ")," ")</f>
        <v xml:space="preserve"> </v>
      </c>
      <c r="K37" s="230" t="str" cm="1">
        <f t="array" ref="K37">IF('Master Data'!$B$315,_xlfn.XLOOKUP($B$4&amp;"PoS",'Master Data'!$A$6:$A$112&amp;'Master Data'!$C$6:$C$112,'Master Data'!$J$6:$J$112," ")," ")</f>
        <v xml:space="preserve"> </v>
      </c>
      <c r="L37" s="232" t="str" cm="1">
        <f t="array" ref="L37">IF('Master Data'!$B$315,_xlfn.XLOOKUP($B$4&amp;"PoS",'Master Data'!$A$6:$A$112&amp;'Master Data'!$C$6:$C$112,'Master Data'!$K$6:$K$112," ")," ")</f>
        <v xml:space="preserve"> </v>
      </c>
      <c r="M37" s="172" t="s">
        <v>79</v>
      </c>
      <c r="N37" s="172" t="s">
        <v>181</v>
      </c>
      <c r="O37" s="172" t="s">
        <v>203</v>
      </c>
      <c r="P37" s="172"/>
      <c r="R37" s="233"/>
    </row>
    <row r="38" spans="1:20" ht="16.5" thickTop="1" thickBot="1" x14ac:dyDescent="0.3">
      <c r="A38" s="336"/>
      <c r="B38" s="128" t="s">
        <v>157</v>
      </c>
      <c r="C38" s="105"/>
      <c r="D38" s="300"/>
      <c r="E38" s="301"/>
      <c r="F38" s="228"/>
      <c r="G38" s="173"/>
      <c r="H38" s="173"/>
      <c r="I38" s="173"/>
      <c r="J38" s="173"/>
      <c r="K38" s="173"/>
      <c r="L38" s="173"/>
      <c r="M38" s="173"/>
      <c r="P38" s="172"/>
    </row>
    <row r="39" spans="1:20" ht="16.5" thickTop="1" thickBot="1" x14ac:dyDescent="0.3">
      <c r="A39" s="136" t="s">
        <v>205</v>
      </c>
      <c r="B39" s="97"/>
      <c r="C39" s="105"/>
      <c r="D39" s="128" t="str">
        <f>"Number of CSR included"</f>
        <v>Number of CSR included</v>
      </c>
      <c r="E39" s="137" cm="1">
        <f t="array" ref="E39">IF(AND($B$4&lt;&gt;"",$B$22&lt;&gt;""),_xlfn.XLOOKUP($B$4&amp;$B$22,'Master Data'!$A$6:$A$112&amp;'Master Data'!$C$6:$C$112,'Master Data'!$E$6:$E$112," ")," ")</f>
        <v>10</v>
      </c>
      <c r="F39" s="228"/>
      <c r="G39" s="183" t="str" cm="1">
        <f t="array" ref="G39">IF($B$39&gt;$E$39,_xlfn.XLOOKUP($B$4&amp;"CSR",'Master Data'!$A$6:$A$112&amp;'Master Data'!$C$6:$C$112,'Master Data'!$F$6:$F$112," ")," ")</f>
        <v xml:space="preserve"> </v>
      </c>
      <c r="H39" s="234" t="str">
        <f>IF($B$39&gt;$E$39,$S$39*'Master Data'!$H$122+$S$40*'Master Data'!$H$123," ")</f>
        <v xml:space="preserve"> </v>
      </c>
      <c r="I39" s="235" t="str" cm="1">
        <f t="array" ref="I39">IF($B$39&gt;$E$39,LOOKUP($T$39,1/($B$4='Master Data'!$A$119:$A$242)/(('Biller Overview'!$B$22='Master Data'!$B$119:$B$242)+(""='Master Data'!$B$119:$B$242))*'Master Data'!$D$119:$D$242,'Master Data'!$H$119:$H$242)," ")</f>
        <v xml:space="preserve"> </v>
      </c>
      <c r="J39" s="186" t="str" cm="1">
        <f t="array" ref="J39">IF($B$39&gt;$E$39,_xlfn.XLOOKUP($B$4&amp;"CSR",'Master Data'!$A$6:$A$112&amp;'Master Data'!$C$6:$C$112,'Master Data'!$F$6:$F$112," ")," ")</f>
        <v xml:space="preserve"> </v>
      </c>
      <c r="K39" s="187" t="str">
        <f>IF($B$39&gt;$E$39,$S$39*'Master Data'!$H$122+$S$40*'Master Data'!$H$123," ")</f>
        <v xml:space="preserve"> </v>
      </c>
      <c r="L39" s="236"/>
      <c r="M39" s="116" t="s">
        <v>158</v>
      </c>
      <c r="N39" s="172" t="s">
        <v>173</v>
      </c>
      <c r="O39" s="173" t="s">
        <v>204</v>
      </c>
      <c r="P39" s="172"/>
      <c r="R39" s="178" t="s">
        <v>160</v>
      </c>
      <c r="S39" s="172">
        <f>IF($B$39&lt;$E$39,0,MOD(($B$39-$E$39),5))</f>
        <v>0</v>
      </c>
      <c r="T39" s="237" t="str">
        <f>IF($B$39&gt;0,IF($B$39&gt;$E$39,$B$39-$E$39," ")," ")</f>
        <v xml:space="preserve"> </v>
      </c>
    </row>
    <row r="40" spans="1:20" ht="16.5" thickTop="1" thickBot="1" x14ac:dyDescent="0.3">
      <c r="A40" s="104"/>
      <c r="B40" s="117"/>
      <c r="C40" s="105"/>
      <c r="D40" s="105"/>
      <c r="E40" s="106"/>
      <c r="F40" s="116"/>
      <c r="G40" s="173"/>
      <c r="H40" s="173"/>
      <c r="I40" s="173"/>
      <c r="J40" s="173"/>
      <c r="K40" s="173"/>
      <c r="L40" s="173"/>
      <c r="M40" s="173"/>
      <c r="P40" s="172"/>
      <c r="R40" s="178" t="s">
        <v>161</v>
      </c>
      <c r="S40" s="173">
        <f>IF($B$39&lt;$E$39,0,ROUNDDOWN(($B$39-$E$39)/5,0))</f>
        <v>0</v>
      </c>
    </row>
    <row r="41" spans="1:20" ht="16.5" thickTop="1" thickBot="1" x14ac:dyDescent="0.3">
      <c r="A41" s="138" t="s">
        <v>70</v>
      </c>
      <c r="B41" s="97"/>
      <c r="C41" s="105"/>
      <c r="D41" s="139" t="s">
        <v>76</v>
      </c>
      <c r="E41" s="102"/>
      <c r="F41" s="116"/>
      <c r="G41" s="238" t="str" cm="1">
        <f t="array" ref="G41">IF($B$41="Full PDF presentment",_xlfn.XLOOKUP($B$4&amp;"Presentment Full",'Master Data'!$A$6:$A$112&amp;'Master Data'!$C$6:$C$112,'Master Data'!$F$6:$F$112," ")," ")</f>
        <v xml:space="preserve"> </v>
      </c>
      <c r="H41" s="239" t="str" cm="1">
        <f t="array" ref="H41">IF($B$41="Full PDF presentment",IF($E$13&gt;0,_xlfn.XLOOKUP($E$41&amp;$E$13,'Master Data'!$C$143:$C$149&amp;'Master Data'!$D$144:$D$150,'Master Data'!$G$144:$G$150," ")," ")," ")</f>
        <v xml:space="preserve"> </v>
      </c>
      <c r="I41" s="240" t="str" cm="1">
        <f t="array" ref="I41">IF($B$41="Full PDF presentment",IF($E$13&gt;0,LOOKUP(
$E13,
1/($B$4='Master Data'!$A$119:$A$244)/
(
('Biller Overview'!$E$41='Master Data'!$C$119:$C$242)+
(""='Master Data'!$C$119:$C$242)
)*
'Master Data'!$D$119:$D$242,
'Master Data'!$H$119:$H$242
)," ")," ")</f>
        <v xml:space="preserve"> </v>
      </c>
      <c r="J41" s="241" t="s">
        <v>104</v>
      </c>
      <c r="K41" s="242" t="str">
        <f>IF($B$41="Full PDF presentment",$E$13*$H$41," ")</f>
        <v xml:space="preserve"> </v>
      </c>
      <c r="L41" s="243" t="str">
        <f>IF($B$41="Full PDF presentment",$E$13*$I$41," ")</f>
        <v xml:space="preserve"> </v>
      </c>
      <c r="N41" s="172" t="s">
        <v>173</v>
      </c>
      <c r="O41" s="172" t="s">
        <v>201</v>
      </c>
      <c r="P41" s="172"/>
      <c r="R41" s="244"/>
    </row>
    <row r="42" spans="1:20" ht="15.75" thickTop="1" x14ac:dyDescent="0.25">
      <c r="A42" s="138" t="s">
        <v>166</v>
      </c>
      <c r="B42" s="97"/>
      <c r="C42" s="105"/>
      <c r="D42" s="140" t="s">
        <v>165</v>
      </c>
      <c r="E42" s="102"/>
      <c r="P42" s="172"/>
    </row>
    <row r="43" spans="1:20" x14ac:dyDescent="0.25">
      <c r="A43" s="141" t="s">
        <v>170</v>
      </c>
      <c r="B43" s="97"/>
      <c r="C43" s="105"/>
      <c r="D43" s="139" t="s">
        <v>171</v>
      </c>
      <c r="E43" s="102"/>
      <c r="P43" s="172"/>
    </row>
    <row r="44" spans="1:20" ht="15.75" thickBot="1" x14ac:dyDescent="0.3">
      <c r="A44" s="126"/>
      <c r="B44" s="105"/>
      <c r="C44" s="105"/>
      <c r="D44" s="105"/>
      <c r="E44" s="106"/>
      <c r="P44" s="172"/>
    </row>
    <row r="45" spans="1:20" ht="16.5" thickTop="1" thickBot="1" x14ac:dyDescent="0.3">
      <c r="A45" s="337" t="s">
        <v>54</v>
      </c>
      <c r="B45" s="310"/>
      <c r="C45" s="310"/>
      <c r="D45" s="310"/>
      <c r="E45" s="311"/>
      <c r="F45" s="245"/>
      <c r="G45" s="246" t="str" cm="1">
        <f t="array" ref="G45">IF('Master Data'!$B$308,_xlfn.XLOOKUP($B$4&amp;"Enrollment",'Master Data'!$A$6:$A$112&amp;'Master Data'!$C$6:$C$112,'Master Data'!$F$6:$F$112," ")," ")</f>
        <v xml:space="preserve"> </v>
      </c>
      <c r="H45" s="247" t="str" cm="1">
        <f t="array" ref="H45">IF('Master Data'!$B$308,_xlfn.XLOOKUP($B$4&amp;"Enrollment",'Master Data'!$A$6:$A$112&amp;'Master Data'!$C$6:$C$112,'Master Data'!$G$6:$G$112," ")," ")</f>
        <v xml:space="preserve"> </v>
      </c>
      <c r="I45" s="248" t="str" cm="1">
        <f t="array" ref="I45">IF('Master Data'!$B$308,_xlfn.XLOOKUP($B$4&amp;"Enrollment",'Master Data'!$A$6:$A$112&amp;'Master Data'!$C$6:$C$112,'Master Data'!$H$6:$H$112," ")," ")</f>
        <v xml:space="preserve"> </v>
      </c>
      <c r="J45" s="249" t="str" cm="1">
        <f t="array" ref="J45">IF('Master Data'!$B$308,_xlfn.XLOOKUP($B$4&amp;"Enrollment",'Master Data'!$A$6:$A$112&amp;'Master Data'!$C$6:$C$112,'Master Data'!$I$6:$I$112," ")," ")</f>
        <v xml:space="preserve"> </v>
      </c>
      <c r="K45" s="248" t="str" cm="1">
        <f t="array" ref="K45">IF('Master Data'!$B$308,_xlfn.XLOOKUP($B$4&amp;"Enrollment",'Master Data'!$A$6:$A$112&amp;'Master Data'!$C$6:$C$112,'Master Data'!$J$6:$J$112," ")," ")</f>
        <v xml:space="preserve"> </v>
      </c>
      <c r="L45" s="243" t="str" cm="1">
        <f t="array" ref="L45">IF('Master Data'!$B$308,_xlfn.XLOOKUP($B$4&amp;"Enrollment",'Master Data'!$A$6:$A$112&amp;'Master Data'!$C$6:$C$112,'Master Data'!$K$6:$K$112," ")," ")</f>
        <v xml:space="preserve"> </v>
      </c>
      <c r="N45" s="172" t="s">
        <v>181</v>
      </c>
      <c r="O45" s="172" t="s">
        <v>203</v>
      </c>
      <c r="P45" s="172"/>
    </row>
    <row r="46" spans="1:20" ht="15.75" thickTop="1" x14ac:dyDescent="0.25">
      <c r="A46" s="338"/>
      <c r="B46" s="312" t="s">
        <v>55</v>
      </c>
      <c r="C46" s="312"/>
      <c r="D46" s="312"/>
      <c r="E46" s="313"/>
      <c r="F46" s="245"/>
      <c r="P46" s="172"/>
    </row>
    <row r="47" spans="1:20" x14ac:dyDescent="0.25">
      <c r="A47" s="338"/>
      <c r="B47" s="310"/>
      <c r="C47" s="310"/>
      <c r="D47" s="310"/>
      <c r="E47" s="311"/>
      <c r="F47" s="245"/>
      <c r="P47" s="172"/>
    </row>
    <row r="48" spans="1:20" x14ac:dyDescent="0.25">
      <c r="A48" s="339"/>
      <c r="B48" s="310"/>
      <c r="C48" s="310"/>
      <c r="D48" s="310"/>
      <c r="E48" s="311"/>
      <c r="P48" s="172"/>
    </row>
    <row r="49" spans="1:16" x14ac:dyDescent="0.25">
      <c r="A49" s="142" t="s">
        <v>199</v>
      </c>
      <c r="B49" s="97"/>
      <c r="C49" s="105"/>
      <c r="D49" s="117"/>
      <c r="E49" s="106"/>
      <c r="P49" s="172"/>
    </row>
    <row r="50" spans="1:16" ht="15.75" thickBot="1" x14ac:dyDescent="0.3">
      <c r="A50" s="104"/>
      <c r="B50" s="117"/>
      <c r="C50" s="105"/>
      <c r="D50" s="117"/>
      <c r="E50" s="106"/>
      <c r="P50" s="172"/>
    </row>
    <row r="51" spans="1:16" ht="16.5" thickTop="1" thickBot="1" x14ac:dyDescent="0.3">
      <c r="A51" s="143" t="s">
        <v>172</v>
      </c>
      <c r="B51" s="103" t="s">
        <v>183</v>
      </c>
      <c r="C51" s="105"/>
      <c r="D51" s="105"/>
      <c r="E51" s="106"/>
      <c r="G51" s="238" t="str" cm="1">
        <f t="array" ref="G51">IF($B$51="Custom $$",_xlfn.XLOOKUP($B$4&amp;"Recon Custom",'Master Data'!$A$6:$A$112&amp;'Master Data'!$C$6:$C$112,'Master Data'!$F$6:$F$112," ")," ")</f>
        <v xml:space="preserve"> </v>
      </c>
      <c r="H51" s="247" t="str" cm="1">
        <f t="array" ref="H51">IF($B$51="Custom $$",_xlfn.XLOOKUP($B$4&amp;"Recon Custom",'Master Data'!$A$6:$A$112&amp;'Master Data'!$C$6:$C$112,'Master Data'!$G$6:$G$112," ")," ")</f>
        <v xml:space="preserve"> </v>
      </c>
      <c r="I51" s="247" t="str" cm="1">
        <f t="array" ref="I51">IF($B$51="Custom $$",_xlfn.XLOOKUP($B$4&amp;"Recon Custom",'Master Data'!$A$6:$A$112&amp;'Master Data'!$C$6:$C$112,'Master Data'!$H$6:$H$112," ")," ")</f>
        <v xml:space="preserve"> </v>
      </c>
      <c r="J51" s="249" t="str" cm="1">
        <f t="array" ref="J51">IF($B$51="Custom $$",_xlfn.XLOOKUP($B$4&amp;"Recon Custom",'Master Data'!$A$6:$A$112&amp;'Master Data'!$C$6:$C$112,'Master Data'!$I$6:$I$112," ")," ")</f>
        <v xml:space="preserve"> </v>
      </c>
      <c r="K51" s="247" t="str" cm="1">
        <f t="array" ref="K51">IF($B$51="Custom $$",_xlfn.XLOOKUP($B$4&amp;"Recon Custom",'Master Data'!$A$6:$A$112&amp;'Master Data'!$C$6:$C$112,'Master Data'!$J$6:$J$112," ")," ")</f>
        <v xml:space="preserve"> </v>
      </c>
      <c r="L51" s="250" t="str" cm="1">
        <f t="array" ref="L51">IF($B$51="Custom $$",_xlfn.XLOOKUP($B$4&amp;"Recon Custom",'Master Data'!$A$6:$A$112&amp;'Master Data'!$C$6:$C$112,'Master Data'!$K$6:$K$112," ")," ")</f>
        <v xml:space="preserve"> </v>
      </c>
      <c r="N51" s="172" t="s">
        <v>181</v>
      </c>
      <c r="O51" s="172" t="s">
        <v>203</v>
      </c>
      <c r="P51" s="172"/>
    </row>
    <row r="52" spans="1:16" ht="16.5" thickTop="1" thickBot="1" x14ac:dyDescent="0.3">
      <c r="A52" s="143" t="s">
        <v>59</v>
      </c>
      <c r="B52" s="296"/>
      <c r="C52" s="105"/>
      <c r="D52" s="105"/>
      <c r="E52" s="106"/>
      <c r="G52" s="251" t="str" cm="1">
        <f t="array" ref="G52">IF('Master Data'!$B$303,_xlfn.XLOOKUP($B$4&amp;"Auto FTP",'Master Data'!$A$6:$A$112&amp;'Master Data'!$C$6:$C$112,'Master Data'!$F$6:$F$112," ")," ")</f>
        <v xml:space="preserve"> </v>
      </c>
      <c r="H52" s="247" t="str" cm="1">
        <f t="array" ref="H52">IF('Master Data'!$B$303,_xlfn.XLOOKUP($B$4&amp;"Auto FTP",'Master Data'!$A$6:$A$112&amp;'Master Data'!$C$6:$C$112,'Master Data'!$G$6:$G$112," ")," ")</f>
        <v xml:space="preserve"> </v>
      </c>
      <c r="I52" s="252" t="str" cm="1">
        <f t="array" ref="I52">IF('Master Data'!$B$303,_xlfn.XLOOKUP($B$4&amp;"Auto FTP",'Master Data'!$A$6:$A$112&amp;'Master Data'!$C$6:$C$112,'Master Data'!$H$6:$H$112," ")," ")</f>
        <v xml:space="preserve"> </v>
      </c>
      <c r="J52" s="249" t="str" cm="1">
        <f t="array" ref="J52">IF('Master Data'!$B$303,_xlfn.XLOOKUP($B$4&amp;"Auto FTP",'Master Data'!$A$6:$A$112&amp;'Master Data'!$C$6:$C$112,'Master Data'!$I$6:$I$112," ")," ")</f>
        <v xml:space="preserve"> </v>
      </c>
      <c r="K52" s="247" t="str" cm="1">
        <f t="array" ref="K52">IF('Master Data'!$B$303,_xlfn.XLOOKUP($B$4&amp;"Auto FTP",'Master Data'!$A$6:$A$112&amp;'Master Data'!$C$6:$C$112,'Master Data'!$J$6:$J$112," ")," ")</f>
        <v xml:space="preserve"> </v>
      </c>
      <c r="L52" s="250" t="str" cm="1">
        <f t="array" ref="L52">IF('Master Data'!$B$303,_xlfn.XLOOKUP($B$4&amp;"Auto FTP",'Master Data'!$A$6:$A$112&amp;'Master Data'!$C$6:$C$112,'Master Data'!$K$6:$K$112," ")," ")</f>
        <v xml:space="preserve"> </v>
      </c>
      <c r="N52" s="172" t="s">
        <v>181</v>
      </c>
      <c r="O52" s="172" t="s">
        <v>203</v>
      </c>
      <c r="P52" s="172"/>
    </row>
    <row r="53" spans="1:16" ht="15.75" thickTop="1" x14ac:dyDescent="0.25">
      <c r="A53" s="104"/>
      <c r="B53" s="117"/>
      <c r="C53" s="105"/>
      <c r="D53" s="117"/>
      <c r="E53" s="106"/>
      <c r="P53" s="172"/>
    </row>
    <row r="54" spans="1:16" x14ac:dyDescent="0.25">
      <c r="A54" s="146" t="s">
        <v>146</v>
      </c>
      <c r="B54" s="314"/>
      <c r="C54" s="315"/>
      <c r="D54" s="315"/>
      <c r="E54" s="316"/>
    </row>
    <row r="55" spans="1:16" x14ac:dyDescent="0.25">
      <c r="A55" s="104"/>
      <c r="B55" s="317"/>
      <c r="C55" s="318"/>
      <c r="D55" s="318"/>
      <c r="E55" s="319"/>
    </row>
    <row r="56" spans="1:16" x14ac:dyDescent="0.25">
      <c r="A56" s="104"/>
      <c r="B56" s="117"/>
      <c r="C56" s="105"/>
      <c r="D56" s="117"/>
      <c r="E56" s="106"/>
    </row>
    <row r="57" spans="1:16" ht="15.75" thickBot="1" x14ac:dyDescent="0.3">
      <c r="A57" s="320" t="s">
        <v>56</v>
      </c>
      <c r="B57" s="321"/>
      <c r="C57" s="321"/>
      <c r="D57" s="321"/>
      <c r="E57" s="322"/>
      <c r="F57" s="261"/>
      <c r="J57" s="253"/>
      <c r="P57" s="172"/>
    </row>
    <row r="58" spans="1:16" ht="16.5" thickTop="1" thickBot="1" x14ac:dyDescent="0.3">
      <c r="A58" s="308" t="s">
        <v>60</v>
      </c>
      <c r="B58" s="303"/>
      <c r="C58" s="105"/>
      <c r="D58" s="105"/>
      <c r="E58" s="304"/>
      <c r="G58" s="238" t="str" cm="1">
        <f t="array" ref="G58">IF(OR('Master Data'!$B$304,'Master Data'!$B$305,'Master Data'!$B$306,'Master Data'!$B$307),_xlfn.XLOOKUP($B$4&amp;"B2B",'Master Data'!$A$6:$A$112&amp;'Master Data'!$C$6:$C$112,'Master Data'!$F$6:$F$112," ")," ")</f>
        <v xml:space="preserve"> </v>
      </c>
      <c r="H58" s="247" t="str" cm="1">
        <f t="array" ref="H58">IF(OR('Master Data'!$B$304,'Master Data'!$B$305,'Master Data'!$B$306,'Master Data'!$B$307),_xlfn.XLOOKUP($B$4&amp;"B2B",'Master Data'!$A$6:$A$112&amp;'Master Data'!$C$6:$C$112,'Master Data'!$G$6:$G$112," ")," ")</f>
        <v xml:space="preserve"> </v>
      </c>
      <c r="I58" s="247" t="str" cm="1">
        <f t="array" ref="I58">IF(OR('Master Data'!$B$304,'Master Data'!$B$305,'Master Data'!$B$306,'Master Data'!$B$307),_xlfn.XLOOKUP($B$4&amp;"B2B",'Master Data'!$A$6:$A$112&amp;'Master Data'!$C$6:$C$112,'Master Data'!$H$6:$H$112," ")," ")</f>
        <v xml:space="preserve"> </v>
      </c>
      <c r="J58" s="249" t="str" cm="1">
        <f t="array" ref="J58">IF(OR('Master Data'!$B$304,'Master Data'!$B$305,'Master Data'!$B$306,'Master Data'!$B$307),_xlfn.XLOOKUP($B$4&amp;"B2B",'Master Data'!$A$6:$A$112&amp;'Master Data'!$C$6:$C$112,'Master Data'!$I$6:$I$112," ")," ")</f>
        <v xml:space="preserve"> </v>
      </c>
      <c r="K58" s="247" t="str" cm="1">
        <f t="array" ref="K58">IF(OR('Master Data'!$B$304,'Master Data'!$B$305,'Master Data'!$B$306,'Master Data'!$B$307),_xlfn.XLOOKUP($B$4&amp;"B2B",'Master Data'!$A$6:$A$112&amp;'Master Data'!$C$6:$C$112,'Master Data'!$J$6:$J$112," ")," ")</f>
        <v xml:space="preserve"> </v>
      </c>
      <c r="L58" s="243" t="str" cm="1">
        <f t="array" ref="L58">IF(OR('Master Data'!$B$304,'Master Data'!$B$305,'Master Data'!$B$306,'Master Data'!$B$307),_xlfn.XLOOKUP($B$4&amp;"B2B",'Master Data'!$A$6:$A$112&amp;'Master Data'!$C$6:$C$112,'Master Data'!$K$6:$K$112," ")," ")</f>
        <v xml:space="preserve"> </v>
      </c>
      <c r="N58" s="172" t="s">
        <v>181</v>
      </c>
      <c r="O58" s="172" t="s">
        <v>203</v>
      </c>
      <c r="P58" s="172"/>
    </row>
    <row r="59" spans="1:16" ht="15.75" thickTop="1" x14ac:dyDescent="0.25">
      <c r="A59" s="309"/>
      <c r="B59" s="296"/>
      <c r="C59" s="105"/>
      <c r="D59" s="105"/>
      <c r="E59" s="302"/>
      <c r="P59" s="172"/>
    </row>
    <row r="60" spans="1:16" ht="15.75" thickBot="1" x14ac:dyDescent="0.3">
      <c r="A60" s="104"/>
      <c r="B60" s="105"/>
      <c r="C60" s="105"/>
      <c r="D60" s="105"/>
      <c r="E60" s="106"/>
      <c r="P60" s="172"/>
    </row>
    <row r="61" spans="1:16" ht="15.75" thickTop="1" x14ac:dyDescent="0.25">
      <c r="A61" s="143" t="s">
        <v>213</v>
      </c>
      <c r="B61" s="296"/>
      <c r="C61" s="105"/>
      <c r="D61" s="139" t="s">
        <v>61</v>
      </c>
      <c r="E61" s="102"/>
      <c r="G61" s="192" t="str" cm="1">
        <f t="array" ref="G61">IF('Master Data'!$B$313,_xlfn.XLOOKUP($B$4&amp;"Multi-Div P",'Master Data'!$A$6:$A$112&amp;'Master Data'!$C$6:$C$112,'Master Data'!$F$6:$F$112," ")," ")</f>
        <v xml:space="preserve"> </v>
      </c>
      <c r="H61" s="254" t="str" cm="1">
        <f t="array" ref="H61">IF('Master Data'!$B$313,_xlfn.XLOOKUP($B$4&amp;"Multi-Div P",'Master Data'!$A$6:$A$112&amp;'Master Data'!$C$6:$C$112,'Master Data'!$G$6:$G$112," ")," ")</f>
        <v xml:space="preserve"> </v>
      </c>
      <c r="I61" s="254" t="str" cm="1">
        <f t="array" ref="I61">IF('Master Data'!$B$313,_xlfn.XLOOKUP($B$4&amp;"Multi-Div P",'Master Data'!$A$6:$A$112&amp;'Master Data'!$C$6:$C$112,'Master Data'!$H$6:$H$112," ")," ")</f>
        <v xml:space="preserve"> </v>
      </c>
      <c r="J61" s="255" t="str" cm="1">
        <f t="array" ref="J61">IF('Master Data'!$B$313,_xlfn.XLOOKUP($B$4&amp;"Multi-Div P",'Master Data'!$A$6:$A$112&amp;'Master Data'!$C$6:$C$112,'Master Data'!$I$6:$I$112," ")," ")</f>
        <v xml:space="preserve"> </v>
      </c>
      <c r="K61" s="254" t="str" cm="1">
        <f t="array" ref="K61">IF('Master Data'!$B$313,_xlfn.XLOOKUP($B$4&amp;"Multi-Div P",'Master Data'!$A$6:$A$112&amp;'Master Data'!$C$6:$C$112,'Master Data'!$J$6:$J$112," ")," ")</f>
        <v xml:space="preserve"> </v>
      </c>
      <c r="L61" s="256" t="str" cm="1">
        <f t="array" ref="L61">IF('Master Data'!$B$313,_xlfn.XLOOKUP($B$4&amp;"Multi-Div P",'Master Data'!$A$6:$A$112&amp;'Master Data'!$C$6:$C$112,'Master Data'!$K$6:$K$112," ")," ")</f>
        <v xml:space="preserve"> </v>
      </c>
      <c r="N61" s="172" t="s">
        <v>181</v>
      </c>
      <c r="O61" s="172" t="s">
        <v>203</v>
      </c>
      <c r="P61" s="172"/>
    </row>
    <row r="62" spans="1:16" ht="15.75" thickBot="1" x14ac:dyDescent="0.3">
      <c r="A62" s="143" t="s">
        <v>63</v>
      </c>
      <c r="B62" s="296"/>
      <c r="C62" s="105"/>
      <c r="D62" s="144" t="s">
        <v>62</v>
      </c>
      <c r="E62" s="102"/>
      <c r="G62" s="211" t="str" cm="1">
        <f t="array" ref="G62">IF('Master Data'!$B$314,_xlfn.XLOOKUP($B$4&amp;"Multi-Div Child",'Master Data'!$A$6:$A$112&amp;'Master Data'!$C$6:$C$112,'Master Data'!$F$6:$F$112," ")," ")</f>
        <v xml:space="preserve"> </v>
      </c>
      <c r="H62" s="288" t="str" cm="1">
        <f t="array" ref="H62">IF('Master Data'!$B$314,$E$61*_xlfn.XLOOKUP($B$4&amp;"Multi-Div Child",'Master Data'!$A$6:$A$112&amp;'Master Data'!$C$6:$C$112,'Master Data'!$G$6:$G$112," ")," ")</f>
        <v xml:space="preserve"> </v>
      </c>
      <c r="I62" s="288" t="str" cm="1">
        <f t="array" ref="I62">IF('Master Data'!$B$314,$E$61*_xlfn.XLOOKUP($B$4&amp;"Multi-Div Child",'Master Data'!$A$6:$A$112&amp;'Master Data'!$C$6:$C$112,'Master Data'!$H$6:$H$112," ")," ")</f>
        <v xml:space="preserve"> </v>
      </c>
      <c r="J62" s="289" t="str" cm="1">
        <f t="array" ref="J62">IF('Master Data'!$B$314,_xlfn.XLOOKUP($B$4&amp;"Multi-Div Child",'Master Data'!$A$6:$A$112&amp;'Master Data'!$C$6:$C$112,'Master Data'!$I$6:$I$112," ")," ")</f>
        <v xml:space="preserve"> </v>
      </c>
      <c r="K62" s="288" t="str" cm="1">
        <f t="array" ref="K62">IF('Master Data'!$B$314,$E$61*_xlfn.XLOOKUP($B$4&amp;"Multi-Div Child",'Master Data'!$A$6:$A$112&amp;'Master Data'!$C$6:$C$112,'Master Data'!$J$6:$J$112," ")," ")</f>
        <v xml:space="preserve"> </v>
      </c>
      <c r="L62" s="290" t="str" cm="1">
        <f t="array" ref="L62">IF('Master Data'!$B$314,$E$61*_xlfn.XLOOKUP($B$4&amp;"Multi-Div Child",'Master Data'!$A$6:$A$112&amp;'Master Data'!$C$6:$C$112,'Master Data'!$K$6:$K$112," ")," ")</f>
        <v xml:space="preserve"> </v>
      </c>
      <c r="P62" s="172"/>
    </row>
    <row r="63" spans="1:16" ht="16.5" thickTop="1" thickBot="1" x14ac:dyDescent="0.3">
      <c r="A63" s="104"/>
      <c r="B63" s="105"/>
      <c r="C63" s="105"/>
      <c r="D63" s="105"/>
      <c r="E63" s="106"/>
      <c r="P63" s="172"/>
    </row>
    <row r="64" spans="1:16" ht="16.5" thickTop="1" thickBot="1" x14ac:dyDescent="0.3">
      <c r="A64" s="143" t="s">
        <v>214</v>
      </c>
      <c r="B64" s="296"/>
      <c r="C64" s="105"/>
      <c r="D64" s="105"/>
      <c r="E64" s="106"/>
      <c r="F64" s="116"/>
      <c r="G64" s="246" t="str" cm="1">
        <f t="array" ref="G64">IF('Master Data'!$B$319,_xlfn.XLOOKUP($B$4&amp;"Real Time Post-Back",'Master Data'!$A$6:$A$112&amp;'Master Data'!$C$6:$C$112,'Master Data'!$F$6:$F$112," ")," ")</f>
        <v xml:space="preserve"> </v>
      </c>
      <c r="H64" s="248" t="str" cm="1">
        <f t="array" ref="H64">IF('Master Data'!$B$319,_xlfn.XLOOKUP($B$4&amp;"Real Time Post-Back",'Master Data'!$A$6:$A$112&amp;'Master Data'!$C$6:$C$112,'Master Data'!$G$6:$G$112," ")," ")</f>
        <v xml:space="preserve"> </v>
      </c>
      <c r="I64" s="248" t="str" cm="1">
        <f t="array" ref="I64">IF('Master Data'!$B$319,_xlfn.XLOOKUP($B$4&amp;"Real Time Post-Back",'Master Data'!$A$6:$A$112&amp;'Master Data'!$C$6:$C$112,'Master Data'!$H$6:$H$112," ")," ")</f>
        <v xml:space="preserve"> </v>
      </c>
      <c r="J64" s="249" t="str" cm="1">
        <f t="array" ref="J64">IF('Master Data'!$B$319,_xlfn.XLOOKUP($B$4&amp;"Real Time Post-Back",'Master Data'!$A$6:$A$112&amp;'Master Data'!$C$6:$C$112,'Master Data'!$I$6:$I$112," ")," ")</f>
        <v xml:space="preserve"> </v>
      </c>
      <c r="K64" s="248" t="str" cm="1">
        <f t="array" ref="K64">IF('Master Data'!$B$319,_xlfn.XLOOKUP($B$4&amp;"Real Time Post-Back",'Master Data'!$A$6:$A$112&amp;'Master Data'!$C$6:$C$112,'Master Data'!$J$6:$J$112," ")," ")</f>
        <v xml:space="preserve"> </v>
      </c>
      <c r="L64" s="243" t="str" cm="1">
        <f t="array" ref="L64">IF('Master Data'!$B$319,_xlfn.XLOOKUP($B$4&amp;"Real Time Post-Back",'Master Data'!$A$6:$A$112&amp;'Master Data'!$C$6:$C$112,'Master Data'!$K$6:$K$112," ")," ")</f>
        <v xml:space="preserve"> </v>
      </c>
      <c r="N64" s="172" t="s">
        <v>181</v>
      </c>
      <c r="O64" s="172" t="s">
        <v>203</v>
      </c>
      <c r="P64" s="172"/>
    </row>
    <row r="65" spans="1:12" ht="15.75" thickTop="1" x14ac:dyDescent="0.25">
      <c r="A65" s="145" t="s">
        <v>64</v>
      </c>
      <c r="B65" s="296"/>
      <c r="C65" s="105"/>
      <c r="D65" s="296"/>
      <c r="E65" s="302"/>
    </row>
    <row r="66" spans="1:12" x14ac:dyDescent="0.25">
      <c r="A66" s="104"/>
      <c r="B66" s="105"/>
      <c r="C66" s="105"/>
      <c r="D66" s="105"/>
      <c r="E66" s="106"/>
    </row>
    <row r="67" spans="1:12" ht="15.75" thickBot="1" x14ac:dyDescent="0.3">
      <c r="A67" s="104"/>
      <c r="B67" s="105"/>
      <c r="C67" s="105"/>
      <c r="D67" s="105"/>
      <c r="E67" s="106"/>
    </row>
    <row r="68" spans="1:12" ht="31.5" thickTop="1" thickBot="1" x14ac:dyDescent="0.3">
      <c r="A68" s="147" t="s">
        <v>84</v>
      </c>
      <c r="B68" s="148" t="s">
        <v>126</v>
      </c>
      <c r="C68" s="149"/>
      <c r="D68" s="150" t="s">
        <v>128</v>
      </c>
      <c r="E68" s="151" t="s">
        <v>127</v>
      </c>
      <c r="H68" s="257">
        <f>SUM(H22,H30,H31,H32,H33,H34,H35,H36,H37,H41,H45,H52,H58,H61,H62,H64)</f>
        <v>750</v>
      </c>
      <c r="I68" s="258">
        <f>SUM(I22,I30,I31,I32,I33,I34,I35,I36,I37,I41,I45,I52,I58,I61,I62,I64)</f>
        <v>17.010000000000002</v>
      </c>
      <c r="K68" s="259">
        <f>SUM(K22,K30,K31,K32,K33,K34,K35,K36,K37,K41,K45,K52,K58,K61,K62,K64)</f>
        <v>299</v>
      </c>
      <c r="L68" s="258">
        <f>SUM(L22,L30,L31,L32,L33,L34,L35,L36,L37,L41,L45,L52,L58,L61,L62,L64)</f>
        <v>17.03</v>
      </c>
    </row>
    <row r="69" spans="1:12" ht="15.75" thickTop="1" x14ac:dyDescent="0.25">
      <c r="A69" s="152" t="s">
        <v>5</v>
      </c>
      <c r="B69" s="153" t="str">
        <f>CONCATENATE($G$22, " / ",$J$22)</f>
        <v>CitiFullS / CitiFullM</v>
      </c>
      <c r="C69" s="105"/>
      <c r="D69" s="154" t="str">
        <f>TEXT($H$22,"$#,##0") &amp; " / " &amp; TEXT($K$22,"$#,##0")</f>
        <v>$750 / $299</v>
      </c>
      <c r="E69" s="155" t="str">
        <f>TEXT($I$22,"$#,##0") &amp; " / " &amp; TEXT($L$22,"$#,##0")</f>
        <v>$17 / $17</v>
      </c>
    </row>
    <row r="70" spans="1:12" x14ac:dyDescent="0.25">
      <c r="A70" s="156" t="s">
        <v>43</v>
      </c>
      <c r="B70" s="139" t="str">
        <f>CONCATENATE($G$30, " / ",$J$30)</f>
        <v xml:space="preserve">  /  </v>
      </c>
      <c r="C70" s="105"/>
      <c r="D70" s="157" t="str">
        <f>TEXT($H$30,"$#,##0") &amp; " / " &amp; TEXT($K$30,"$#,##0")</f>
        <v xml:space="preserve">  /  </v>
      </c>
      <c r="E70" s="158" t="str">
        <f>TEXT($I$30,"$#,##0") &amp; " / " &amp; TEXT($L$30,"$#,##0")</f>
        <v xml:space="preserve">  /  </v>
      </c>
    </row>
    <row r="71" spans="1:12" x14ac:dyDescent="0.25">
      <c r="A71" s="156" t="s">
        <v>105</v>
      </c>
      <c r="B71" s="139" t="str">
        <f>CONCATENATE($G$31, " / ",$J$31)</f>
        <v xml:space="preserve">  /  </v>
      </c>
      <c r="C71" s="105"/>
      <c r="D71" s="157" t="str">
        <f>TEXT($H$31,"$#,##0") &amp; " / " &amp; TEXT($K$31,"$#,##0")</f>
        <v xml:space="preserve">  /  </v>
      </c>
      <c r="E71" s="158" t="str">
        <f>TEXT($I$31,"$#,##0") &amp; " / " &amp; TEXT($L$31,"$#,##0")</f>
        <v xml:space="preserve">  /  </v>
      </c>
    </row>
    <row r="72" spans="1:12" x14ac:dyDescent="0.25">
      <c r="A72" s="156" t="s">
        <v>106</v>
      </c>
      <c r="B72" s="139" t="str">
        <f>CONCATENATE($G$32, " / ",$J$32)</f>
        <v xml:space="preserve">  /  </v>
      </c>
      <c r="C72" s="105"/>
      <c r="D72" s="157" t="str">
        <f>TEXT($H$32,"$#,##0") &amp; " / " &amp; TEXT($K$32,"$#,##0")</f>
        <v xml:space="preserve">  /  </v>
      </c>
      <c r="E72" s="158" t="str">
        <f>TEXT($I$32,"$#,##0") &amp; " / " &amp; TEXT($L$32,"$#,##0")</f>
        <v xml:space="preserve">  /  </v>
      </c>
    </row>
    <row r="73" spans="1:12" x14ac:dyDescent="0.25">
      <c r="A73" s="156" t="s">
        <v>93</v>
      </c>
      <c r="B73" s="139" t="str">
        <f>CONCATENATE($G$33, " / ",$J$33)</f>
        <v xml:space="preserve">  /  </v>
      </c>
      <c r="C73" s="105"/>
      <c r="D73" s="157" t="str">
        <f>TEXT($H$33,"$#,##0") &amp; " / " &amp; TEXT($K$33,"$#,##0")</f>
        <v xml:space="preserve">  /  </v>
      </c>
      <c r="E73" s="158" t="str">
        <f>TEXT($I$33,"$#,##0") &amp; " / " &amp; TEXT($L$33,"$#,##0")</f>
        <v xml:space="preserve">  /  </v>
      </c>
    </row>
    <row r="74" spans="1:12" x14ac:dyDescent="0.25">
      <c r="A74" s="156" t="s">
        <v>90</v>
      </c>
      <c r="B74" s="139" t="str">
        <f>CONCATENATE($G$34, " / ",$J$34)</f>
        <v xml:space="preserve">  /  </v>
      </c>
      <c r="C74" s="105"/>
      <c r="D74" s="157" t="str">
        <f>TEXT($H$34,"$#,##0") &amp; " / " &amp; TEXT($K$34,"$#,##0")</f>
        <v xml:space="preserve">  /  </v>
      </c>
      <c r="E74" s="158" t="str">
        <f>TEXT($I$34,"$#,##0") &amp; " / " &amp; TEXT($L$34,"$#,##0")</f>
        <v xml:space="preserve">  /  </v>
      </c>
    </row>
    <row r="75" spans="1:12" x14ac:dyDescent="0.25">
      <c r="A75" s="156" t="s">
        <v>41</v>
      </c>
      <c r="B75" s="139" t="str">
        <f>CONCATENATE($G$35, " / ",$J$35)</f>
        <v xml:space="preserve">  /  </v>
      </c>
      <c r="C75" s="105"/>
      <c r="D75" s="157" t="str">
        <f>TEXT($H$35,"$#,##0") &amp; " / " &amp; TEXT($K$35,"$#,##0")</f>
        <v xml:space="preserve">  /  </v>
      </c>
      <c r="E75" s="158" t="str">
        <f>TEXT($I$35,"$#,##0") &amp; " / " &amp; TEXT($L$35,"$#,##0")</f>
        <v xml:space="preserve">  /  </v>
      </c>
    </row>
    <row r="76" spans="1:12" x14ac:dyDescent="0.25">
      <c r="A76" s="156" t="s">
        <v>85</v>
      </c>
      <c r="B76" s="139" t="str">
        <f>CONCATENATE($G$36, " / ",$J$36)</f>
        <v xml:space="preserve">  /  </v>
      </c>
      <c r="C76" s="105"/>
      <c r="D76" s="157" t="str">
        <f>TEXT($H$36,"$#,##0") &amp; " / " &amp; TEXT($K$36,"$#,##0")</f>
        <v xml:space="preserve">  /  </v>
      </c>
      <c r="E76" s="158" t="str">
        <f>TEXT($I$36,"$#,##0") &amp; " / " &amp; TEXT($L$36,"$#,##0")</f>
        <v xml:space="preserve">  /  </v>
      </c>
    </row>
    <row r="77" spans="1:12" x14ac:dyDescent="0.25">
      <c r="A77" s="156" t="s">
        <v>79</v>
      </c>
      <c r="B77" s="139" t="str">
        <f>CONCATENATE($G$37, " / ",$J$37)</f>
        <v xml:space="preserve">  /  </v>
      </c>
      <c r="C77" s="105"/>
      <c r="D77" s="157" t="str">
        <f>TEXT($H$37,"$#,##0") &amp; " / " &amp; TEXT($K$37,"$#,##0")</f>
        <v xml:space="preserve">  /  </v>
      </c>
      <c r="E77" s="158" t="str">
        <f>TEXT($I$37,"$#,##0") &amp; " / " &amp; TEXT($L$37,"$#,##0")</f>
        <v xml:space="preserve">  /  </v>
      </c>
    </row>
    <row r="78" spans="1:12" x14ac:dyDescent="0.25">
      <c r="A78" s="156" t="s">
        <v>48</v>
      </c>
      <c r="B78" s="139" t="str">
        <f>CONCATENATE($G$45, " / ",$J$45)</f>
        <v xml:space="preserve">  /  </v>
      </c>
      <c r="C78" s="105"/>
      <c r="D78" s="157" t="str">
        <f>TEXT($H$45,"$#,##0") &amp; " / " &amp; TEXT($K$45,"$#,##0")</f>
        <v xml:space="preserve">  /  </v>
      </c>
      <c r="E78" s="158" t="str">
        <f>TEXT($I$45,"$#,##0") &amp; " / " &amp; TEXT($L$45,"$#,##0")</f>
        <v xml:space="preserve">  /  </v>
      </c>
    </row>
    <row r="79" spans="1:12" x14ac:dyDescent="0.25">
      <c r="A79" s="156" t="s">
        <v>117</v>
      </c>
      <c r="B79" s="139" t="str">
        <f>CONCATENATE($G$52, " / ",$J$52)</f>
        <v xml:space="preserve">  /  </v>
      </c>
      <c r="C79" s="105"/>
      <c r="D79" s="157" t="str">
        <f>TEXT($H$52,"$#,##0") &amp; " / " &amp; TEXT($K$52,"$#,##0")</f>
        <v xml:space="preserve">  /  </v>
      </c>
      <c r="E79" s="158" t="str">
        <f>TEXT($I$52,"$#,##0") &amp; " / " &amp; TEXT($L$52,"$#,##0")</f>
        <v xml:space="preserve">  /  </v>
      </c>
    </row>
    <row r="80" spans="1:12" x14ac:dyDescent="0.25">
      <c r="A80" s="156" t="s">
        <v>86</v>
      </c>
      <c r="B80" s="139" t="str">
        <f>CONCATENATE($G$58, " / ",$J$58)</f>
        <v xml:space="preserve">  /  </v>
      </c>
      <c r="C80" s="105"/>
      <c r="D80" s="157" t="str">
        <f>TEXT($H$58,"$#,##0") &amp; " / " &amp; TEXT($K$58,"$#,##0")</f>
        <v xml:space="preserve">  /  </v>
      </c>
      <c r="E80" s="158" t="str">
        <f>TEXT($I$58,"$#,##0") &amp; " / " &amp; TEXT($L$58,"$#,##0")</f>
        <v xml:space="preserve">  /  </v>
      </c>
    </row>
    <row r="81" spans="1:5" x14ac:dyDescent="0.25">
      <c r="A81" s="156" t="s">
        <v>87</v>
      </c>
      <c r="B81" s="139" t="str">
        <f>CONCATENATE($G$61, " / ",$J$61)</f>
        <v xml:space="preserve">  /  </v>
      </c>
      <c r="C81" s="105"/>
      <c r="D81" s="157" t="str">
        <f>TEXT($H$61,"$#,##0") &amp; " / " &amp; TEXT($K$61,"$#,##0")</f>
        <v xml:space="preserve">  /  </v>
      </c>
      <c r="E81" s="158" t="str">
        <f>TEXT($I$61,"$#,##0") &amp; " / " &amp; TEXT($L$61,"$#,##0")</f>
        <v xml:space="preserve">  /  </v>
      </c>
    </row>
    <row r="82" spans="1:5" x14ac:dyDescent="0.25">
      <c r="A82" s="156" t="s">
        <v>88</v>
      </c>
      <c r="B82" s="139" t="str">
        <f>CONCATENATE($G$64, " / ",$J$64)</f>
        <v xml:space="preserve">  /  </v>
      </c>
      <c r="C82" s="105"/>
      <c r="D82" s="157" t="str">
        <f>TEXT($H$64,"$#,##0") &amp; " / " &amp; TEXT($K$64,"$#,##0")</f>
        <v xml:space="preserve">  /  </v>
      </c>
      <c r="E82" s="158" t="str">
        <f>TEXT($I$64,"$#,##0") &amp; " / " &amp; TEXT($L$64,"$#,##0")</f>
        <v xml:space="preserve">  /  </v>
      </c>
    </row>
    <row r="83" spans="1:5" ht="15.75" thickBot="1" x14ac:dyDescent="0.3">
      <c r="A83" s="159" t="s">
        <v>84</v>
      </c>
      <c r="B83" s="160"/>
      <c r="C83" s="161"/>
      <c r="D83" s="162" t="str">
        <f>TEXT($H$68,"$#,##0") &amp; " / " &amp; TEXT($K$68,"$#,##0")</f>
        <v>$750 / $299</v>
      </c>
      <c r="E83" s="163" t="str">
        <f>TEXT($I$68,"$#,##0") &amp; " / " &amp; TEXT($L$68,"$#,##0")</f>
        <v>$17 / $17</v>
      </c>
    </row>
    <row r="84" spans="1:5" ht="15.75" thickTop="1" x14ac:dyDescent="0.25"/>
    <row r="333" spans="2:2" x14ac:dyDescent="0.25">
      <c r="B333" s="173" t="b">
        <v>1</v>
      </c>
    </row>
  </sheetData>
  <sheetProtection selectLockedCells="1"/>
  <mergeCells count="11">
    <mergeCell ref="B17:E19"/>
    <mergeCell ref="A25:A30"/>
    <mergeCell ref="A33:A38"/>
    <mergeCell ref="B48:E48"/>
    <mergeCell ref="A45:A48"/>
    <mergeCell ref="A58:A59"/>
    <mergeCell ref="B45:E45"/>
    <mergeCell ref="B47:E47"/>
    <mergeCell ref="B46:E46"/>
    <mergeCell ref="B54:E55"/>
    <mergeCell ref="A57:E57"/>
  </mergeCells>
  <dataValidations count="1">
    <dataValidation type="list" allowBlank="1" showInputMessage="1" showErrorMessage="1" sqref="B22" xr:uid="{A912602F-EFFC-4E9F-B436-E6234B3F0F26}">
      <formula1>INDIRECT(B4)</formula1>
    </dataValidation>
  </dataValidations>
  <pageMargins left="0.25" right="0.25" top="0.25" bottom="0.25" header="0.3" footer="0.3"/>
  <pageSetup scale="75" orientation="portrait" r:id="rId1"/>
  <rowBreaks count="1" manualBreakCount="1">
    <brk id="66" max="16383" man="1"/>
  </rowBreaks>
  <ignoredErrors>
    <ignoredError sqref="G22:L22 A23 D39 G39:K39 G41 K41:L41 H68 K68:L68 B69:B82 D69:D82 E69:E82 S39 S40 H51:L51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6" r:id="rId4" name="Check Box 12">
              <controlPr locked="0" defaultSize="0" autoFill="0" autoLine="0" autoPict="0">
                <anchor moveWithCells="1">
                  <from>
                    <xdr:col>1</xdr:col>
                    <xdr:colOff>0</xdr:colOff>
                    <xdr:row>31</xdr:row>
                    <xdr:rowOff>190500</xdr:rowOff>
                  </from>
                  <to>
                    <xdr:col>1</xdr:col>
                    <xdr:colOff>1724025</xdr:colOff>
                    <xdr:row>32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5" name="Check Box 16">
              <controlPr locked="0" defaultSize="0" autoFill="0" autoLine="0" autoPict="0">
                <anchor moveWithCells="1">
                  <from>
                    <xdr:col>1</xdr:col>
                    <xdr:colOff>0</xdr:colOff>
                    <xdr:row>36</xdr:row>
                    <xdr:rowOff>0</xdr:rowOff>
                  </from>
                  <to>
                    <xdr:col>1</xdr:col>
                    <xdr:colOff>1743075</xdr:colOff>
                    <xdr:row>36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6" name="Check Box 18">
              <controlPr locked="0" defaultSize="0" autoFill="0" autoLine="0" autoPict="0" altText="4. Widget">
                <anchor moveWithCells="1">
                  <from>
                    <xdr:col>1</xdr:col>
                    <xdr:colOff>0</xdr:colOff>
                    <xdr:row>35</xdr:row>
                    <xdr:rowOff>0</xdr:rowOff>
                  </from>
                  <to>
                    <xdr:col>1</xdr:col>
                    <xdr:colOff>1743075</xdr:colOff>
                    <xdr:row>36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7" name="Check Box 19">
              <controlPr locked="0" defaultSize="0" autoFill="0" autoLine="0" autoPict="0">
                <anchor moveWithCells="1">
                  <from>
                    <xdr:col>1</xdr:col>
                    <xdr:colOff>0</xdr:colOff>
                    <xdr:row>34</xdr:row>
                    <xdr:rowOff>9525</xdr:rowOff>
                  </from>
                  <to>
                    <xdr:col>1</xdr:col>
                    <xdr:colOff>1743075</xdr:colOff>
                    <xdr:row>34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8" name="Check Box 20">
              <controlPr locked="0" defaultSize="0" autoFill="0" autoLine="0" autoPict="0">
                <anchor moveWithCells="1">
                  <from>
                    <xdr:col>1</xdr:col>
                    <xdr:colOff>9525</xdr:colOff>
                    <xdr:row>33</xdr:row>
                    <xdr:rowOff>9525</xdr:rowOff>
                  </from>
                  <to>
                    <xdr:col>1</xdr:col>
                    <xdr:colOff>1724025</xdr:colOff>
                    <xdr:row>33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9" name="Check Box 21">
              <controlPr locked="0" defaultSize="0" autoFill="0" autoLine="0" autoPict="0">
                <anchor moveWithCells="1">
                  <from>
                    <xdr:col>4</xdr:col>
                    <xdr:colOff>0</xdr:colOff>
                    <xdr:row>33</xdr:row>
                    <xdr:rowOff>0</xdr:rowOff>
                  </from>
                  <to>
                    <xdr:col>4</xdr:col>
                    <xdr:colOff>1800225</xdr:colOff>
                    <xdr:row>34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10" name="Check Box 22">
              <controlPr locked="0" defaultSize="0" autoFill="0" autoLine="0" autoPict="0">
                <anchor moveWithCells="1">
                  <from>
                    <xdr:col>4</xdr:col>
                    <xdr:colOff>9525</xdr:colOff>
                    <xdr:row>34</xdr:row>
                    <xdr:rowOff>9525</xdr:rowOff>
                  </from>
                  <to>
                    <xdr:col>4</xdr:col>
                    <xdr:colOff>1790700</xdr:colOff>
                    <xdr:row>35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11" name="Check Box 23">
              <controlPr locked="0" defaultSize="0" autoFill="0" autoLine="0" autoPict="0">
                <anchor moveWithCells="1">
                  <from>
                    <xdr:col>4</xdr:col>
                    <xdr:colOff>0</xdr:colOff>
                    <xdr:row>35</xdr:row>
                    <xdr:rowOff>0</xdr:rowOff>
                  </from>
                  <to>
                    <xdr:col>4</xdr:col>
                    <xdr:colOff>1762125</xdr:colOff>
                    <xdr:row>36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12" name="Check Box 25">
              <controlPr locked="0" defaultSize="0" autoFill="0" autoLine="0" autoPict="0">
                <anchor moveWithCells="1">
                  <from>
                    <xdr:col>1</xdr:col>
                    <xdr:colOff>0</xdr:colOff>
                    <xdr:row>44</xdr:row>
                    <xdr:rowOff>0</xdr:rowOff>
                  </from>
                  <to>
                    <xdr:col>4</xdr:col>
                    <xdr:colOff>571500</xdr:colOff>
                    <xdr:row>44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13" name="Check Box 26">
              <controlPr locked="0" defaultSize="0" autoFill="0" autoLine="0" autoPict="0">
                <anchor moveWithCells="1">
                  <from>
                    <xdr:col>1</xdr:col>
                    <xdr:colOff>0</xdr:colOff>
                    <xdr:row>46</xdr:row>
                    <xdr:rowOff>9525</xdr:rowOff>
                  </from>
                  <to>
                    <xdr:col>4</xdr:col>
                    <xdr:colOff>571500</xdr:colOff>
                    <xdr:row>46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14" name="Check Box 27">
              <controlPr locked="0" defaultSize="0" autoFill="0" autoLine="0" autoPict="0">
                <anchor moveWithCells="1">
                  <from>
                    <xdr:col>1</xdr:col>
                    <xdr:colOff>0</xdr:colOff>
                    <xdr:row>47</xdr:row>
                    <xdr:rowOff>9525</xdr:rowOff>
                  </from>
                  <to>
                    <xdr:col>4</xdr:col>
                    <xdr:colOff>571500</xdr:colOff>
                    <xdr:row>47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15" name="Check Box 32">
              <controlPr locked="0" defaultSize="0" autoFill="0" autoLine="0" autoPict="0">
                <anchor moveWithCells="1">
                  <from>
                    <xdr:col>4</xdr:col>
                    <xdr:colOff>9525</xdr:colOff>
                    <xdr:row>36</xdr:row>
                    <xdr:rowOff>9525</xdr:rowOff>
                  </from>
                  <to>
                    <xdr:col>4</xdr:col>
                    <xdr:colOff>1752600</xdr:colOff>
                    <xdr:row>36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16" name="Check Box 33">
              <controlPr locked="0" defaultSize="0" autoFill="0" autoLine="0" autoPict="0">
                <anchor moveWithCells="1">
                  <from>
                    <xdr:col>1</xdr:col>
                    <xdr:colOff>0</xdr:colOff>
                    <xdr:row>56</xdr:row>
                    <xdr:rowOff>209550</xdr:rowOff>
                  </from>
                  <to>
                    <xdr:col>1</xdr:col>
                    <xdr:colOff>1724025</xdr:colOff>
                    <xdr:row>58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17" name="Check Box 34">
              <controlPr locked="0" defaultSize="0" autoFill="0" autoLine="0" autoPict="0">
                <anchor moveWithCells="1">
                  <from>
                    <xdr:col>1</xdr:col>
                    <xdr:colOff>0</xdr:colOff>
                    <xdr:row>58</xdr:row>
                    <xdr:rowOff>9525</xdr:rowOff>
                  </from>
                  <to>
                    <xdr:col>1</xdr:col>
                    <xdr:colOff>1724025</xdr:colOff>
                    <xdr:row>59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18" name="Check Box 35">
              <controlPr locked="0" defaultSize="0" autoFill="0" autoLine="0" autoPict="0">
                <anchor moveWithCells="1">
                  <from>
                    <xdr:col>4</xdr:col>
                    <xdr:colOff>9525</xdr:colOff>
                    <xdr:row>57</xdr:row>
                    <xdr:rowOff>19050</xdr:rowOff>
                  </from>
                  <to>
                    <xdr:col>4</xdr:col>
                    <xdr:colOff>1762125</xdr:colOff>
                    <xdr:row>58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19" name="Check Box 36">
              <controlPr locked="0" defaultSize="0" autoFill="0" autoLine="0" autoPict="0">
                <anchor moveWithCells="1">
                  <from>
                    <xdr:col>4</xdr:col>
                    <xdr:colOff>9525</xdr:colOff>
                    <xdr:row>58</xdr:row>
                    <xdr:rowOff>19050</xdr:rowOff>
                  </from>
                  <to>
                    <xdr:col>4</xdr:col>
                    <xdr:colOff>1885950</xdr:colOff>
                    <xdr:row>59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20" name="Check Box 37">
              <controlPr locked="0" defaultSize="0" autoFill="0" autoLine="0" autoPict="0">
                <anchor moveWithCells="1">
                  <from>
                    <xdr:col>1</xdr:col>
                    <xdr:colOff>9525</xdr:colOff>
                    <xdr:row>51</xdr:row>
                    <xdr:rowOff>28575</xdr:rowOff>
                  </from>
                  <to>
                    <xdr:col>1</xdr:col>
                    <xdr:colOff>1704975</xdr:colOff>
                    <xdr:row>52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21" name="Check Box 38">
              <controlPr locked="0" defaultSize="0" autoFill="0" autoLine="0" autoPict="0">
                <anchor moveWithCells="1">
                  <from>
                    <xdr:col>1</xdr:col>
                    <xdr:colOff>0</xdr:colOff>
                    <xdr:row>60</xdr:row>
                    <xdr:rowOff>9525</xdr:rowOff>
                  </from>
                  <to>
                    <xdr:col>1</xdr:col>
                    <xdr:colOff>1724025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22" name="Check Box 40">
              <controlPr locked="0" defaultSize="0" autoFill="0" autoLine="0" autoPict="0">
                <anchor moveWithCells="1">
                  <from>
                    <xdr:col>1</xdr:col>
                    <xdr:colOff>0</xdr:colOff>
                    <xdr:row>61</xdr:row>
                    <xdr:rowOff>0</xdr:rowOff>
                  </from>
                  <to>
                    <xdr:col>1</xdr:col>
                    <xdr:colOff>1704975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23" name="Check Box 41">
              <controlPr locked="0" defaultSize="0" autoFill="0" autoLine="0" autoPict="0">
                <anchor moveWithCells="1">
                  <from>
                    <xdr:col>1</xdr:col>
                    <xdr:colOff>0</xdr:colOff>
                    <xdr:row>63</xdr:row>
                    <xdr:rowOff>0</xdr:rowOff>
                  </from>
                  <to>
                    <xdr:col>1</xdr:col>
                    <xdr:colOff>1704975</xdr:colOff>
                    <xdr:row>64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24" name="Check Box 42">
              <controlPr locked="0" defaultSize="0" autoFill="0" autoLine="0" autoPict="0">
                <anchor moveWithCells="1">
                  <from>
                    <xdr:col>1</xdr:col>
                    <xdr:colOff>9525</xdr:colOff>
                    <xdr:row>64</xdr:row>
                    <xdr:rowOff>9525</xdr:rowOff>
                  </from>
                  <to>
                    <xdr:col>1</xdr:col>
                    <xdr:colOff>1695450</xdr:colOff>
                    <xdr:row>65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25" name="Check Box 43">
              <controlPr locked="0" defaultSize="0" autoFill="0" autoLine="0" autoPict="0">
                <anchor moveWithCells="1">
                  <from>
                    <xdr:col>3</xdr:col>
                    <xdr:colOff>19050</xdr:colOff>
                    <xdr:row>63</xdr:row>
                    <xdr:rowOff>200025</xdr:rowOff>
                  </from>
                  <to>
                    <xdr:col>3</xdr:col>
                    <xdr:colOff>2028825</xdr:colOff>
                    <xdr:row>65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26" name="Check Box 44">
              <controlPr locked="0" defaultSize="0" autoFill="0" autoLine="0" autoPict="0">
                <anchor moveWithCells="1">
                  <from>
                    <xdr:col>4</xdr:col>
                    <xdr:colOff>38100</xdr:colOff>
                    <xdr:row>64</xdr:row>
                    <xdr:rowOff>9525</xdr:rowOff>
                  </from>
                  <to>
                    <xdr:col>4</xdr:col>
                    <xdr:colOff>1809750</xdr:colOff>
                    <xdr:row>65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5" r:id="rId27" name="Check Box 61">
              <controlPr locked="0" defaultSize="0" autoFill="0" autoLine="0" autoPict="0">
                <anchor>
                  <from>
                    <xdr:col>1</xdr:col>
                    <xdr:colOff>9525</xdr:colOff>
                    <xdr:row>24</xdr:row>
                    <xdr:rowOff>9525</xdr:rowOff>
                  </from>
                  <to>
                    <xdr:col>1</xdr:col>
                    <xdr:colOff>228600</xdr:colOff>
                    <xdr:row>25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6" r:id="rId28" name="Check Box 62">
              <controlPr locked="0" defaultSize="0" autoFill="0" autoLine="0" autoPict="0">
                <anchor>
                  <from>
                    <xdr:col>1</xdr:col>
                    <xdr:colOff>0</xdr:colOff>
                    <xdr:row>26</xdr:row>
                    <xdr:rowOff>19050</xdr:rowOff>
                  </from>
                  <to>
                    <xdr:col>1</xdr:col>
                    <xdr:colOff>200025</xdr:colOff>
                    <xdr:row>26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7" r:id="rId29" name="Check Box 63">
              <controlPr locked="0" defaultSize="0" autoFill="0" autoLine="0" autoPict="0">
                <anchor moveWithCells="1">
                  <from>
                    <xdr:col>1</xdr:col>
                    <xdr:colOff>0</xdr:colOff>
                    <xdr:row>27</xdr:row>
                    <xdr:rowOff>19050</xdr:rowOff>
                  </from>
                  <to>
                    <xdr:col>1</xdr:col>
                    <xdr:colOff>190500</xdr:colOff>
                    <xdr:row>27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9" r:id="rId30" name="Check Box 65">
              <controlPr locked="0" defaultSize="0" autoFill="0" autoLine="0" autoPict="0">
                <anchor moveWithCells="1">
                  <from>
                    <xdr:col>4</xdr:col>
                    <xdr:colOff>0</xdr:colOff>
                    <xdr:row>32</xdr:row>
                    <xdr:rowOff>0</xdr:rowOff>
                  </from>
                  <to>
                    <xdr:col>4</xdr:col>
                    <xdr:colOff>1771650</xdr:colOff>
                    <xdr:row>33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5" r:id="rId31" name="Check Box 71">
              <controlPr locked="0" defaultSize="0" autoFill="0" autoLine="0" autoPict="0">
                <anchor>
                  <from>
                    <xdr:col>3</xdr:col>
                    <xdr:colOff>38100</xdr:colOff>
                    <xdr:row>29</xdr:row>
                    <xdr:rowOff>9525</xdr:rowOff>
                  </from>
                  <to>
                    <xdr:col>3</xdr:col>
                    <xdr:colOff>1762125</xdr:colOff>
                    <xdr:row>29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6" r:id="rId32" name="Check Box 72">
              <controlPr locked="0" defaultSize="0" autoFill="0" autoLine="0" autoPict="0">
                <anchor>
                  <from>
                    <xdr:col>3</xdr:col>
                    <xdr:colOff>1295400</xdr:colOff>
                    <xdr:row>29</xdr:row>
                    <xdr:rowOff>19050</xdr:rowOff>
                  </from>
                  <to>
                    <xdr:col>4</xdr:col>
                    <xdr:colOff>476250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7" r:id="rId33" name="Check Box 73">
              <controlPr locked="0" defaultSize="0" autoFill="0" autoLine="0" autoPict="0">
                <anchor>
                  <from>
                    <xdr:col>3</xdr:col>
                    <xdr:colOff>2352675</xdr:colOff>
                    <xdr:row>29</xdr:row>
                    <xdr:rowOff>9525</xdr:rowOff>
                  </from>
                  <to>
                    <xdr:col>4</xdr:col>
                    <xdr:colOff>1533525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98" r:id="rId34" name="Check Box 74">
              <controlPr locked="0" defaultSize="0" autoFill="0" autoLine="0" autoPict="0">
                <anchor>
                  <from>
                    <xdr:col>4</xdr:col>
                    <xdr:colOff>1095375</xdr:colOff>
                    <xdr:row>29</xdr:row>
                    <xdr:rowOff>19050</xdr:rowOff>
                  </from>
                  <to>
                    <xdr:col>4</xdr:col>
                    <xdr:colOff>1885950</xdr:colOff>
                    <xdr:row>29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1" r:id="rId35" name="Check Box 77">
              <controlPr locked="0" defaultSize="0" autoFill="0" autoLine="0" autoPict="0">
                <anchor moveWithCells="1">
                  <from>
                    <xdr:col>3</xdr:col>
                    <xdr:colOff>28575</xdr:colOff>
                    <xdr:row>37</xdr:row>
                    <xdr:rowOff>9525</xdr:rowOff>
                  </from>
                  <to>
                    <xdr:col>3</xdr:col>
                    <xdr:colOff>1752600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2" r:id="rId36" name="Check Box 78">
              <controlPr locked="0" defaultSize="0" autoFill="0" autoLine="0" autoPict="0">
                <anchor moveWithCells="1">
                  <from>
                    <xdr:col>3</xdr:col>
                    <xdr:colOff>1362075</xdr:colOff>
                    <xdr:row>37</xdr:row>
                    <xdr:rowOff>9525</xdr:rowOff>
                  </from>
                  <to>
                    <xdr:col>4</xdr:col>
                    <xdr:colOff>533400</xdr:colOff>
                    <xdr:row>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03" r:id="rId37" name="Check Box 79">
              <controlPr locked="0" defaultSize="0" autoFill="0" autoLine="0" autoPict="0">
                <anchor moveWithCells="1">
                  <from>
                    <xdr:col>4</xdr:col>
                    <xdr:colOff>19050</xdr:colOff>
                    <xdr:row>37</xdr:row>
                    <xdr:rowOff>19050</xdr:rowOff>
                  </from>
                  <to>
                    <xdr:col>4</xdr:col>
                    <xdr:colOff>1743075</xdr:colOff>
                    <xdr:row>37</xdr:row>
                    <xdr:rowOff>200025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0">
        <x14:dataValidation type="list" allowBlank="1" showInputMessage="1" showErrorMessage="1" xr:uid="{717A446A-E504-410B-BD72-5BFFD1E694EF}">
          <x14:formula1>
            <xm:f>'Master Data'!#REF!</xm:f>
          </x14:formula1>
          <xm:sqref>F40</xm:sqref>
        </x14:dataValidation>
        <x14:dataValidation type="list" allowBlank="1" showInputMessage="1" showErrorMessage="1" xr:uid="{EA348087-1442-45FC-8BD7-1C34856D7023}">
          <x14:formula1>
            <xm:f>'Master Data'!$B$248:$F$248</xm:f>
          </x14:formula1>
          <xm:sqref>B4</xm:sqref>
        </x14:dataValidation>
        <x14:dataValidation type="list" allowBlank="1" showInputMessage="1" showErrorMessage="1" xr:uid="{2A8720AA-9BCD-4AC2-BD21-EF27AB49E935}">
          <x14:formula1>
            <xm:f>'Master Data'!$A$256:$A$259</xm:f>
          </x14:formula1>
          <xm:sqref>B8</xm:sqref>
        </x14:dataValidation>
        <x14:dataValidation type="list" allowBlank="1" showInputMessage="1" showErrorMessage="1" xr:uid="{B4723C49-000F-43A7-866C-0A3960AC4C9B}">
          <x14:formula1>
            <xm:f>'Master Data'!$A$262:$A$267</xm:f>
          </x14:formula1>
          <xm:sqref>E29</xm:sqref>
        </x14:dataValidation>
        <x14:dataValidation type="list" allowBlank="1" showInputMessage="1" showErrorMessage="1" xr:uid="{D802A9EA-EC21-444C-BCFD-7F05B323287A}">
          <x14:formula1>
            <xm:f>'Master Data'!$A$270:$A$272</xm:f>
          </x14:formula1>
          <xm:sqref>B42</xm:sqref>
        </x14:dataValidation>
        <x14:dataValidation type="list" allowBlank="1" showInputMessage="1" showErrorMessage="1" xr:uid="{9D8444C7-2AD5-4E94-B777-A46B67B3D84B}">
          <x14:formula1>
            <xm:f>'Master Data'!$A$275:$A$276</xm:f>
          </x14:formula1>
          <xm:sqref>B43</xm:sqref>
        </x14:dataValidation>
        <x14:dataValidation type="list" allowBlank="1" showInputMessage="1" showErrorMessage="1" xr:uid="{0B25F727-86C6-47EA-92CB-886BCB5AFC2F}">
          <x14:formula1>
            <xm:f>'Master Data'!$A$279:$A$280</xm:f>
          </x14:formula1>
          <xm:sqref>B51</xm:sqref>
        </x14:dataValidation>
        <x14:dataValidation type="list" allowBlank="1" showInputMessage="1" showErrorMessage="1" xr:uid="{A7F4A197-8DB3-42FF-90F9-B65F05F30D25}">
          <x14:formula1>
            <xm:f>'Master Data'!$A$283:$A$289</xm:f>
          </x14:formula1>
          <xm:sqref>B49</xm:sqref>
        </x14:dataValidation>
        <x14:dataValidation type="list" allowBlank="1" showInputMessage="1" showErrorMessage="1" xr:uid="{84461033-223F-467A-9E2A-030911401D3B}">
          <x14:formula1>
            <xm:f>'Master Data'!$A$292:$A$294</xm:f>
          </x14:formula1>
          <xm:sqref>B41</xm:sqref>
        </x14:dataValidation>
        <x14:dataValidation type="list" allowBlank="1" showInputMessage="1" showErrorMessage="1" xr:uid="{D6D660B7-00AB-43AD-8BE3-3185188D83C5}">
          <x14:formula1>
            <xm:f>'Master Data'!$A$297:$A$298</xm:f>
          </x14:formula1>
          <xm:sqref>E41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77631F-DDEE-40E7-86BA-9663F99579D4}">
  <sheetPr codeName="Sheet2"/>
  <dimension ref="A1:N334"/>
  <sheetViews>
    <sheetView topLeftCell="A223" zoomScale="70" zoomScaleNormal="70" workbookViewId="0">
      <selection activeCell="E248" sqref="E248"/>
    </sheetView>
  </sheetViews>
  <sheetFormatPr defaultRowHeight="15" x14ac:dyDescent="0.25"/>
  <cols>
    <col min="1" max="1" width="21.7109375" style="1" bestFit="1" customWidth="1"/>
    <col min="2" max="2" width="11.7109375" style="1" bestFit="1" customWidth="1"/>
    <col min="3" max="3" width="22.42578125" style="2" customWidth="1"/>
    <col min="4" max="4" width="11.28515625" style="2" customWidth="1"/>
    <col min="5" max="5" width="10.7109375" style="2" bestFit="1" customWidth="1"/>
    <col min="6" max="6" width="14" style="1" customWidth="1"/>
    <col min="7" max="7" width="13" style="1" bestFit="1" customWidth="1"/>
    <col min="8" max="8" width="13" style="1" customWidth="1"/>
    <col min="9" max="9" width="12.140625" style="6" customWidth="1"/>
    <col min="10" max="10" width="22.140625" style="6" bestFit="1" customWidth="1"/>
    <col min="11" max="11" width="12.140625" style="1" bestFit="1" customWidth="1"/>
    <col min="12" max="12" width="17.28515625" style="11" bestFit="1" customWidth="1"/>
    <col min="13" max="16384" width="9.140625" style="1"/>
  </cols>
  <sheetData>
    <row r="1" spans="1:12" ht="23.25" x14ac:dyDescent="0.25">
      <c r="A1" s="340" t="s">
        <v>30</v>
      </c>
      <c r="B1" s="340"/>
      <c r="C1" s="340"/>
      <c r="D1" s="340"/>
      <c r="E1" s="340"/>
      <c r="F1" s="340"/>
      <c r="G1" s="340"/>
      <c r="H1" s="340"/>
      <c r="I1" s="1"/>
      <c r="J1" s="1"/>
    </row>
    <row r="2" spans="1:12" ht="15.75" thickBot="1" x14ac:dyDescent="0.3">
      <c r="C2" s="1"/>
      <c r="D2" s="1"/>
    </row>
    <row r="3" spans="1:12" ht="15.75" thickTop="1" x14ac:dyDescent="0.25">
      <c r="A3" s="345" t="s">
        <v>175</v>
      </c>
      <c r="B3" s="346"/>
      <c r="C3" s="346"/>
      <c r="D3" s="66"/>
      <c r="E3" s="20"/>
      <c r="F3" s="341" t="s">
        <v>113</v>
      </c>
      <c r="G3" s="341"/>
      <c r="H3" s="342"/>
      <c r="I3" s="348" t="s">
        <v>112</v>
      </c>
      <c r="J3" s="341"/>
      <c r="K3" s="342"/>
      <c r="L3" s="54"/>
    </row>
    <row r="4" spans="1:12" x14ac:dyDescent="0.25">
      <c r="A4" s="24" t="s">
        <v>115</v>
      </c>
      <c r="B4" s="21"/>
      <c r="C4" s="64"/>
      <c r="D4" s="67"/>
      <c r="E4" s="22"/>
      <c r="F4" s="18" t="s">
        <v>190</v>
      </c>
      <c r="G4" s="18"/>
      <c r="H4" s="23"/>
      <c r="I4" s="17" t="s">
        <v>190</v>
      </c>
      <c r="J4" s="18"/>
      <c r="K4" s="23"/>
      <c r="L4" s="55" t="s">
        <v>5</v>
      </c>
    </row>
    <row r="5" spans="1:12" ht="15.75" thickBot="1" x14ac:dyDescent="0.3">
      <c r="A5" s="56" t="s">
        <v>116</v>
      </c>
      <c r="B5" s="57" t="s">
        <v>5</v>
      </c>
      <c r="C5" s="65" t="s">
        <v>45</v>
      </c>
      <c r="D5" s="68" t="s">
        <v>114</v>
      </c>
      <c r="E5" s="59" t="s">
        <v>158</v>
      </c>
      <c r="F5" s="60" t="s">
        <v>111</v>
      </c>
      <c r="G5" s="58" t="s">
        <v>101</v>
      </c>
      <c r="H5" s="61" t="s">
        <v>102</v>
      </c>
      <c r="I5" s="62" t="s">
        <v>111</v>
      </c>
      <c r="J5" s="58" t="s">
        <v>101</v>
      </c>
      <c r="K5" s="61" t="s">
        <v>102</v>
      </c>
      <c r="L5" s="63" t="s">
        <v>189</v>
      </c>
    </row>
    <row r="6" spans="1:12" ht="15.75" thickTop="1" x14ac:dyDescent="0.25">
      <c r="A6" s="26" t="s">
        <v>12</v>
      </c>
      <c r="B6" s="27"/>
      <c r="C6" s="27" t="s">
        <v>28</v>
      </c>
      <c r="D6" s="28">
        <v>2</v>
      </c>
      <c r="E6" s="28">
        <v>5</v>
      </c>
      <c r="F6" s="29">
        <v>12199</v>
      </c>
      <c r="G6" s="30">
        <v>49</v>
      </c>
      <c r="H6" s="31">
        <v>99</v>
      </c>
      <c r="I6" s="29">
        <v>12201</v>
      </c>
      <c r="J6" s="30">
        <v>49</v>
      </c>
      <c r="K6" s="32">
        <v>75</v>
      </c>
      <c r="L6" s="33" t="s">
        <v>98</v>
      </c>
    </row>
    <row r="7" spans="1:12" x14ac:dyDescent="0.25">
      <c r="A7" s="26" t="s">
        <v>11</v>
      </c>
      <c r="B7" s="27"/>
      <c r="C7" s="27" t="s">
        <v>6</v>
      </c>
      <c r="D7" s="28">
        <v>2</v>
      </c>
      <c r="E7" s="28">
        <v>5</v>
      </c>
      <c r="F7" s="30" t="str">
        <f>$A7&amp;$C7&amp;"S"</f>
        <v>BoHExpressS</v>
      </c>
      <c r="G7" s="30">
        <v>49</v>
      </c>
      <c r="H7" s="30">
        <f>ROW($A7)+0.01</f>
        <v>7.01</v>
      </c>
      <c r="I7" s="34" t="str">
        <f>$A7&amp;$C7&amp;"M"</f>
        <v>BoHExpressM</v>
      </c>
      <c r="J7" s="31">
        <v>49</v>
      </c>
      <c r="K7" s="32">
        <f>ROW($A7)+0.03</f>
        <v>7.03</v>
      </c>
      <c r="L7" s="33" t="s">
        <v>98</v>
      </c>
    </row>
    <row r="8" spans="1:12" x14ac:dyDescent="0.25">
      <c r="A8" s="26" t="s">
        <v>34</v>
      </c>
      <c r="B8" s="27"/>
      <c r="C8" s="27" t="s">
        <v>6</v>
      </c>
      <c r="D8" s="28">
        <v>2</v>
      </c>
      <c r="E8" s="28">
        <v>5</v>
      </c>
      <c r="F8" s="30" t="str">
        <f>$A8&amp;$C8&amp;"S"</f>
        <v>CitiExpressS</v>
      </c>
      <c r="G8" s="30">
        <v>49</v>
      </c>
      <c r="H8" s="30">
        <f>ROW($A8)+0.01</f>
        <v>8.01</v>
      </c>
      <c r="I8" s="34" t="str">
        <f>$A8&amp;$C8&amp;"M"</f>
        <v>CitiExpressM</v>
      </c>
      <c r="J8" s="31">
        <v>49</v>
      </c>
      <c r="K8" s="32">
        <f>ROW($A8)+0.03</f>
        <v>8.0299999999999994</v>
      </c>
      <c r="L8" s="33" t="s">
        <v>98</v>
      </c>
    </row>
    <row r="9" spans="1:12" x14ac:dyDescent="0.25">
      <c r="A9" s="26" t="s">
        <v>13</v>
      </c>
      <c r="B9" s="27"/>
      <c r="C9" s="27" t="s">
        <v>65</v>
      </c>
      <c r="D9" s="28">
        <v>2</v>
      </c>
      <c r="E9" s="28">
        <v>5</v>
      </c>
      <c r="F9" s="34" t="s">
        <v>35</v>
      </c>
      <c r="G9" s="30">
        <v>49</v>
      </c>
      <c r="H9" s="31">
        <v>150</v>
      </c>
      <c r="I9" s="31" t="s">
        <v>36</v>
      </c>
      <c r="J9" s="31">
        <v>49</v>
      </c>
      <c r="K9" s="32">
        <v>95</v>
      </c>
      <c r="L9" s="33" t="s">
        <v>98</v>
      </c>
    </row>
    <row r="10" spans="1:12" x14ac:dyDescent="0.25">
      <c r="A10" s="26"/>
      <c r="B10" s="27"/>
      <c r="C10" s="27"/>
      <c r="D10" s="28"/>
      <c r="E10" s="28"/>
      <c r="F10" s="34"/>
      <c r="G10" s="30"/>
      <c r="H10" s="31"/>
      <c r="I10" s="31"/>
      <c r="J10" s="31"/>
      <c r="K10" s="32"/>
      <c r="L10" s="25"/>
    </row>
    <row r="11" spans="1:12" x14ac:dyDescent="0.25">
      <c r="A11" s="26" t="s">
        <v>11</v>
      </c>
      <c r="B11" s="27"/>
      <c r="C11" s="27" t="s">
        <v>7</v>
      </c>
      <c r="D11" s="28">
        <v>4</v>
      </c>
      <c r="E11" s="28">
        <v>10</v>
      </c>
      <c r="F11" s="30" t="str">
        <f>$A11&amp;$C11&amp;"S"</f>
        <v>BoHLiteS</v>
      </c>
      <c r="G11" s="30">
        <v>149</v>
      </c>
      <c r="H11" s="31">
        <f>ROW($A11)+0.01</f>
        <v>11.01</v>
      </c>
      <c r="I11" s="34" t="str">
        <f>$A11&amp;$C11&amp;"M"</f>
        <v>BoHLiteM</v>
      </c>
      <c r="J11" s="31">
        <v>99</v>
      </c>
      <c r="K11" s="32">
        <f>ROW($A11)+0.03</f>
        <v>11.03</v>
      </c>
      <c r="L11" s="33" t="s">
        <v>99</v>
      </c>
    </row>
    <row r="12" spans="1:12" x14ac:dyDescent="0.25">
      <c r="A12" s="26" t="s">
        <v>34</v>
      </c>
      <c r="B12" s="27"/>
      <c r="C12" s="27" t="s">
        <v>7</v>
      </c>
      <c r="D12" s="28">
        <v>4</v>
      </c>
      <c r="E12" s="28">
        <v>10</v>
      </c>
      <c r="F12" s="30" t="str">
        <f>$A12&amp;$C12&amp;"S"</f>
        <v>CitiLiteS</v>
      </c>
      <c r="G12" s="30">
        <v>149</v>
      </c>
      <c r="H12" s="31">
        <f>ROW($A12)+0.01</f>
        <v>12.01</v>
      </c>
      <c r="I12" s="34" t="str">
        <f>$A12&amp;$C12&amp;"M"</f>
        <v>CitiLiteM</v>
      </c>
      <c r="J12" s="31">
        <v>99</v>
      </c>
      <c r="K12" s="32">
        <f>ROW($A12)+0.03</f>
        <v>12.03</v>
      </c>
      <c r="L12" s="33" t="s">
        <v>99</v>
      </c>
    </row>
    <row r="13" spans="1:12" x14ac:dyDescent="0.25">
      <c r="A13" s="26" t="s">
        <v>13</v>
      </c>
      <c r="B13" s="27"/>
      <c r="C13" s="27" t="s">
        <v>141</v>
      </c>
      <c r="D13" s="28">
        <v>4</v>
      </c>
      <c r="E13" s="28">
        <v>10</v>
      </c>
      <c r="F13" s="34" t="s">
        <v>37</v>
      </c>
      <c r="G13" s="30">
        <v>149</v>
      </c>
      <c r="H13" s="31">
        <v>300</v>
      </c>
      <c r="I13" s="35" t="s">
        <v>38</v>
      </c>
      <c r="J13" s="31">
        <v>99</v>
      </c>
      <c r="K13" s="32">
        <v>200</v>
      </c>
      <c r="L13" s="33" t="s">
        <v>99</v>
      </c>
    </row>
    <row r="14" spans="1:12" x14ac:dyDescent="0.25">
      <c r="A14" s="26"/>
      <c r="B14" s="27"/>
      <c r="C14" s="27"/>
      <c r="D14" s="28"/>
      <c r="E14" s="28"/>
      <c r="F14" s="34"/>
      <c r="G14" s="30"/>
      <c r="H14" s="31"/>
      <c r="I14" s="35"/>
      <c r="J14" s="31"/>
      <c r="K14" s="32"/>
      <c r="L14" s="25"/>
    </row>
    <row r="15" spans="1:12" x14ac:dyDescent="0.25">
      <c r="A15" s="26" t="s">
        <v>12</v>
      </c>
      <c r="B15" s="27"/>
      <c r="C15" s="27" t="s">
        <v>8</v>
      </c>
      <c r="D15" s="28">
        <v>16</v>
      </c>
      <c r="E15" s="28">
        <v>10</v>
      </c>
      <c r="F15" s="34">
        <v>12220</v>
      </c>
      <c r="G15" s="30">
        <v>299</v>
      </c>
      <c r="H15" s="31">
        <v>299</v>
      </c>
      <c r="I15" s="34">
        <v>12221</v>
      </c>
      <c r="J15" s="31">
        <v>99</v>
      </c>
      <c r="K15" s="32">
        <v>150</v>
      </c>
      <c r="L15" s="33" t="s">
        <v>100</v>
      </c>
    </row>
    <row r="16" spans="1:12" x14ac:dyDescent="0.25">
      <c r="A16" s="26" t="s">
        <v>11</v>
      </c>
      <c r="B16" s="27"/>
      <c r="C16" s="27" t="s">
        <v>29</v>
      </c>
      <c r="D16" s="28">
        <v>16</v>
      </c>
      <c r="E16" s="28">
        <v>10</v>
      </c>
      <c r="F16" s="30" t="str">
        <f>$A16&amp;$C16&amp;"S"</f>
        <v>BoHFullS</v>
      </c>
      <c r="G16" s="30">
        <v>750</v>
      </c>
      <c r="H16" s="31">
        <f>ROW($A16)+0.01</f>
        <v>16.010000000000002</v>
      </c>
      <c r="I16" s="34" t="str">
        <f>$A16&amp;$C16&amp;"M"</f>
        <v>BoHFullM</v>
      </c>
      <c r="J16" s="31">
        <v>299</v>
      </c>
      <c r="K16" s="32">
        <f>ROW($A16)+0.03</f>
        <v>16.03</v>
      </c>
      <c r="L16" s="33" t="s">
        <v>100</v>
      </c>
    </row>
    <row r="17" spans="1:12" x14ac:dyDescent="0.25">
      <c r="A17" s="26" t="s">
        <v>34</v>
      </c>
      <c r="B17" s="27"/>
      <c r="C17" s="27" t="s">
        <v>29</v>
      </c>
      <c r="D17" s="28">
        <v>16</v>
      </c>
      <c r="E17" s="28">
        <v>10</v>
      </c>
      <c r="F17" s="30" t="str">
        <f>$A17&amp;$C17&amp;"S"</f>
        <v>CitiFullS</v>
      </c>
      <c r="G17" s="30">
        <v>750</v>
      </c>
      <c r="H17" s="31">
        <f>ROW($A17)+0.01</f>
        <v>17.010000000000002</v>
      </c>
      <c r="I17" s="34" t="str">
        <f>$A17&amp;$C17&amp;"M"</f>
        <v>CitiFullM</v>
      </c>
      <c r="J17" s="31">
        <v>299</v>
      </c>
      <c r="K17" s="32">
        <f>ROW($A17)+0.03</f>
        <v>17.03</v>
      </c>
      <c r="L17" s="33" t="s">
        <v>100</v>
      </c>
    </row>
    <row r="18" spans="1:12" x14ac:dyDescent="0.25">
      <c r="A18" s="26" t="s">
        <v>13</v>
      </c>
      <c r="B18" s="27"/>
      <c r="C18" s="27" t="s">
        <v>188</v>
      </c>
      <c r="D18" s="28">
        <v>16</v>
      </c>
      <c r="E18" s="28">
        <v>10</v>
      </c>
      <c r="F18" s="34" t="s">
        <v>39</v>
      </c>
      <c r="G18" s="30">
        <v>750</v>
      </c>
      <c r="H18" s="31">
        <v>1500</v>
      </c>
      <c r="I18" s="34" t="s">
        <v>40</v>
      </c>
      <c r="J18" s="31">
        <v>299</v>
      </c>
      <c r="K18" s="32">
        <v>600</v>
      </c>
      <c r="L18" s="33" t="s">
        <v>100</v>
      </c>
    </row>
    <row r="19" spans="1:12" x14ac:dyDescent="0.25">
      <c r="A19" s="26"/>
      <c r="B19" s="27"/>
      <c r="C19" s="27"/>
      <c r="D19" s="28"/>
      <c r="E19" s="28"/>
      <c r="F19" s="34"/>
      <c r="G19" s="30"/>
      <c r="H19" s="31"/>
      <c r="I19" s="34"/>
      <c r="J19" s="31"/>
      <c r="K19" s="32"/>
      <c r="L19" s="25"/>
    </row>
    <row r="20" spans="1:12" x14ac:dyDescent="0.25">
      <c r="A20" s="26" t="s">
        <v>12</v>
      </c>
      <c r="B20" s="27"/>
      <c r="C20" s="27" t="s">
        <v>90</v>
      </c>
      <c r="D20" s="36">
        <v>8</v>
      </c>
      <c r="E20" s="36"/>
      <c r="F20" s="34" t="s">
        <v>133</v>
      </c>
      <c r="G20" s="30">
        <v>750</v>
      </c>
      <c r="H20" s="31">
        <v>750</v>
      </c>
      <c r="I20" s="34">
        <v>12253</v>
      </c>
      <c r="J20" s="31">
        <v>350</v>
      </c>
      <c r="K20" s="32">
        <v>375</v>
      </c>
      <c r="L20" s="25"/>
    </row>
    <row r="21" spans="1:12" x14ac:dyDescent="0.25">
      <c r="A21" s="26" t="s">
        <v>215</v>
      </c>
      <c r="B21" s="27"/>
      <c r="C21" s="27" t="s">
        <v>90</v>
      </c>
      <c r="D21" s="28">
        <v>8</v>
      </c>
      <c r="E21" s="28"/>
      <c r="F21" s="30" t="str">
        <f>$A21&amp;$C21&amp;"S"</f>
        <v>BohAPIS</v>
      </c>
      <c r="G21" s="30">
        <v>750</v>
      </c>
      <c r="H21" s="31">
        <f>ROW($A21)+0.01</f>
        <v>21.01</v>
      </c>
      <c r="I21" s="34" t="str">
        <f>$A21&amp;$C21&amp;"M"</f>
        <v>BohAPIM</v>
      </c>
      <c r="J21" s="31">
        <v>350</v>
      </c>
      <c r="K21" s="32">
        <f>ROW($A21)+0.03</f>
        <v>21.03</v>
      </c>
      <c r="L21" s="25"/>
    </row>
    <row r="22" spans="1:12" x14ac:dyDescent="0.25">
      <c r="A22" s="26" t="s">
        <v>34</v>
      </c>
      <c r="B22" s="27"/>
      <c r="C22" s="27" t="s">
        <v>90</v>
      </c>
      <c r="D22" s="28">
        <v>8</v>
      </c>
      <c r="E22" s="28"/>
      <c r="F22" s="30" t="str">
        <f>$A22&amp;$C22&amp;"S"</f>
        <v>CitiAPIS</v>
      </c>
      <c r="G22" s="30">
        <v>750</v>
      </c>
      <c r="H22" s="31">
        <f>ROW($A22)+0.01</f>
        <v>22.01</v>
      </c>
      <c r="I22" s="34" t="str">
        <f>$A22&amp;$C22&amp;"M"</f>
        <v>CitiAPIM</v>
      </c>
      <c r="J22" s="31">
        <v>350</v>
      </c>
      <c r="K22" s="32">
        <f>ROW($A22)+0.03</f>
        <v>22.03</v>
      </c>
      <c r="L22" s="25"/>
    </row>
    <row r="23" spans="1:12" x14ac:dyDescent="0.25">
      <c r="A23" s="26" t="s">
        <v>13</v>
      </c>
      <c r="B23" s="27"/>
      <c r="C23" s="27" t="s">
        <v>90</v>
      </c>
      <c r="D23" s="28">
        <v>8</v>
      </c>
      <c r="E23" s="28"/>
      <c r="F23" s="30" t="str">
        <f>$A23&amp;$C23&amp;"S"</f>
        <v>MUFGAPIS</v>
      </c>
      <c r="G23" s="30">
        <v>750</v>
      </c>
      <c r="H23" s="31">
        <f>ROW($A23)+0.01</f>
        <v>23.01</v>
      </c>
      <c r="I23" s="34" t="str">
        <f>$A23&amp;$C23&amp;"M"</f>
        <v>MUFGAPIM</v>
      </c>
      <c r="J23" s="31">
        <v>350</v>
      </c>
      <c r="K23" s="32">
        <f>ROW($A23)+0.03</f>
        <v>23.03</v>
      </c>
      <c r="L23" s="25"/>
    </row>
    <row r="24" spans="1:12" x14ac:dyDescent="0.25">
      <c r="A24" s="26"/>
      <c r="B24" s="27"/>
      <c r="C24" s="27"/>
      <c r="D24" s="37"/>
      <c r="E24" s="37"/>
      <c r="F24" s="38"/>
      <c r="G24" s="34"/>
      <c r="H24" s="31"/>
      <c r="I24" s="39"/>
      <c r="J24" s="31"/>
      <c r="K24" s="32"/>
      <c r="L24" s="40"/>
    </row>
    <row r="25" spans="1:12" x14ac:dyDescent="0.25">
      <c r="A25" s="26" t="s">
        <v>12</v>
      </c>
      <c r="B25" s="27"/>
      <c r="C25" s="27" t="s">
        <v>93</v>
      </c>
      <c r="D25" s="28">
        <v>8</v>
      </c>
      <c r="E25" s="28"/>
      <c r="F25" s="34">
        <v>12252</v>
      </c>
      <c r="G25" s="30">
        <v>750</v>
      </c>
      <c r="H25" s="31">
        <v>1000</v>
      </c>
      <c r="I25" s="34">
        <v>12253</v>
      </c>
      <c r="J25" s="31">
        <v>350</v>
      </c>
      <c r="K25" s="32">
        <v>140</v>
      </c>
      <c r="L25" s="25"/>
    </row>
    <row r="26" spans="1:12" x14ac:dyDescent="0.25">
      <c r="A26" s="26" t="s">
        <v>11</v>
      </c>
      <c r="B26" s="27"/>
      <c r="C26" s="27" t="s">
        <v>93</v>
      </c>
      <c r="D26" s="28">
        <v>8</v>
      </c>
      <c r="E26" s="28"/>
      <c r="F26" s="30" t="str">
        <f>$A26&amp;$C26&amp;"S"</f>
        <v>BoHWidgetS</v>
      </c>
      <c r="G26" s="30">
        <v>750</v>
      </c>
      <c r="H26" s="31">
        <f>ROW($A26)+0.01</f>
        <v>26.01</v>
      </c>
      <c r="I26" s="34" t="str">
        <f>$A26&amp;$C26&amp;"M"</f>
        <v>BoHWidgetM</v>
      </c>
      <c r="J26" s="31">
        <v>350</v>
      </c>
      <c r="K26" s="32">
        <f>ROW($A26)+0.03</f>
        <v>26.03</v>
      </c>
      <c r="L26" s="25"/>
    </row>
    <row r="27" spans="1:12" x14ac:dyDescent="0.25">
      <c r="A27" s="26" t="s">
        <v>34</v>
      </c>
      <c r="B27" s="27"/>
      <c r="C27" s="27" t="s">
        <v>93</v>
      </c>
      <c r="D27" s="28">
        <v>8</v>
      </c>
      <c r="E27" s="28"/>
      <c r="F27" s="30" t="str">
        <f>$A27&amp;$C27&amp;"S"</f>
        <v>CitiWidgetS</v>
      </c>
      <c r="G27" s="30">
        <v>750</v>
      </c>
      <c r="H27" s="31">
        <f>ROW($A27)+0.01</f>
        <v>27.01</v>
      </c>
      <c r="I27" s="34" t="str">
        <f>$A27&amp;$C27&amp;"M"</f>
        <v>CitiWidgetM</v>
      </c>
      <c r="J27" s="31">
        <v>350</v>
      </c>
      <c r="K27" s="32">
        <f>ROW($A27)+0.03</f>
        <v>27.03</v>
      </c>
      <c r="L27" s="25"/>
    </row>
    <row r="28" spans="1:12" x14ac:dyDescent="0.25">
      <c r="A28" s="26" t="s">
        <v>13</v>
      </c>
      <c r="B28" s="27"/>
      <c r="C28" s="27" t="s">
        <v>93</v>
      </c>
      <c r="D28" s="28">
        <v>8</v>
      </c>
      <c r="E28" s="28"/>
      <c r="F28" s="30" t="str">
        <f>$A28&amp;$C28&amp;"S"</f>
        <v>MUFGWidgetS</v>
      </c>
      <c r="G28" s="30">
        <v>750</v>
      </c>
      <c r="H28" s="31">
        <f>ROW($A28)+0.01</f>
        <v>28.01</v>
      </c>
      <c r="I28" s="34" t="str">
        <f>$A28&amp;$C28&amp;"M"</f>
        <v>MUFGWidgetM</v>
      </c>
      <c r="J28" s="31">
        <v>350</v>
      </c>
      <c r="K28" s="32">
        <f>ROW($A28)+0.03</f>
        <v>28.03</v>
      </c>
      <c r="L28" s="25"/>
    </row>
    <row r="29" spans="1:12" x14ac:dyDescent="0.25">
      <c r="A29" s="26"/>
      <c r="B29" s="27"/>
      <c r="C29" s="27"/>
      <c r="D29" s="37"/>
      <c r="E29" s="37"/>
      <c r="F29" s="38"/>
      <c r="G29" s="34"/>
      <c r="H29" s="31"/>
      <c r="I29" s="39"/>
      <c r="J29" s="31"/>
      <c r="K29" s="32"/>
      <c r="L29" s="40"/>
    </row>
    <row r="30" spans="1:12" x14ac:dyDescent="0.25">
      <c r="A30" s="26" t="s">
        <v>12</v>
      </c>
      <c r="B30" s="27" t="s">
        <v>8</v>
      </c>
      <c r="C30" s="27" t="s">
        <v>117</v>
      </c>
      <c r="D30" s="41">
        <v>2</v>
      </c>
      <c r="E30" s="41"/>
      <c r="F30" s="34">
        <v>12270</v>
      </c>
      <c r="G30" s="42">
        <v>100</v>
      </c>
      <c r="H30" s="31">
        <v>100</v>
      </c>
      <c r="I30" s="34">
        <v>12271</v>
      </c>
      <c r="J30" s="31">
        <v>60</v>
      </c>
      <c r="K30" s="32">
        <v>90</v>
      </c>
      <c r="L30" s="25"/>
    </row>
    <row r="31" spans="1:12" x14ac:dyDescent="0.25">
      <c r="A31" s="26" t="s">
        <v>11</v>
      </c>
      <c r="B31" s="27" t="s">
        <v>29</v>
      </c>
      <c r="C31" s="27" t="s">
        <v>117</v>
      </c>
      <c r="D31" s="41">
        <v>2</v>
      </c>
      <c r="E31" s="41"/>
      <c r="F31" s="34" t="str">
        <f>$A31&amp;$C31&amp;"S"</f>
        <v>BoHAuto FTPS</v>
      </c>
      <c r="G31" s="42">
        <v>100</v>
      </c>
      <c r="H31" s="31">
        <f>ROW($A31)+0.01</f>
        <v>31.01</v>
      </c>
      <c r="I31" s="34" t="str">
        <f>$A31&amp;$C31&amp;"M"</f>
        <v>BoHAuto FTPM</v>
      </c>
      <c r="J31" s="31">
        <v>60</v>
      </c>
      <c r="K31" s="32">
        <f>ROW($A31)+0.03</f>
        <v>31.03</v>
      </c>
      <c r="L31" s="25"/>
    </row>
    <row r="32" spans="1:12" x14ac:dyDescent="0.25">
      <c r="A32" s="26" t="s">
        <v>34</v>
      </c>
      <c r="B32" s="27" t="s">
        <v>29</v>
      </c>
      <c r="C32" s="27" t="s">
        <v>117</v>
      </c>
      <c r="D32" s="41">
        <v>2</v>
      </c>
      <c r="E32" s="41"/>
      <c r="F32" s="34" t="str">
        <f>$A32&amp;$C32&amp;"S"</f>
        <v>CitiAuto FTPS</v>
      </c>
      <c r="G32" s="42">
        <v>100</v>
      </c>
      <c r="H32" s="31">
        <f>ROW($A32)+0.01</f>
        <v>32.01</v>
      </c>
      <c r="I32" s="34" t="str">
        <f>$A32&amp;$C32&amp;"M"</f>
        <v>CitiAuto FTPM</v>
      </c>
      <c r="J32" s="31">
        <v>60</v>
      </c>
      <c r="K32" s="32">
        <f>ROW($A32)+0.03</f>
        <v>32.03</v>
      </c>
      <c r="L32" s="25"/>
    </row>
    <row r="33" spans="1:12" x14ac:dyDescent="0.25">
      <c r="A33" s="26" t="s">
        <v>13</v>
      </c>
      <c r="B33" s="27" t="s">
        <v>142</v>
      </c>
      <c r="C33" s="27" t="s">
        <v>117</v>
      </c>
      <c r="D33" s="41">
        <v>2</v>
      </c>
      <c r="E33" s="41"/>
      <c r="F33" s="34" t="str">
        <f>$A33&amp;$C33&amp;"S"</f>
        <v>MUFGAuto FTPS</v>
      </c>
      <c r="G33" s="42">
        <v>100</v>
      </c>
      <c r="H33" s="31">
        <f>ROW($A33)+0.01</f>
        <v>33.01</v>
      </c>
      <c r="I33" s="34" t="str">
        <f>$A33&amp;$C33&amp;"M"</f>
        <v>MUFGAuto FTPM</v>
      </c>
      <c r="J33" s="31">
        <v>60</v>
      </c>
      <c r="K33" s="32">
        <f>ROW($A33)+0.03</f>
        <v>33.03</v>
      </c>
      <c r="L33" s="25"/>
    </row>
    <row r="34" spans="1:12" x14ac:dyDescent="0.25">
      <c r="A34" s="26"/>
      <c r="B34" s="27"/>
      <c r="C34" s="27"/>
      <c r="D34" s="41"/>
      <c r="E34" s="41"/>
      <c r="F34" s="34"/>
      <c r="G34" s="42"/>
      <c r="H34" s="31"/>
      <c r="I34" s="34"/>
      <c r="J34" s="31"/>
      <c r="K34" s="32"/>
      <c r="L34" s="25"/>
    </row>
    <row r="35" spans="1:12" x14ac:dyDescent="0.25">
      <c r="A35" s="26" t="s">
        <v>12</v>
      </c>
      <c r="B35" s="27" t="s">
        <v>8</v>
      </c>
      <c r="C35" s="27" t="s">
        <v>86</v>
      </c>
      <c r="D35" s="41"/>
      <c r="E35" s="41"/>
      <c r="F35" s="34">
        <v>12227</v>
      </c>
      <c r="G35" s="42">
        <v>250</v>
      </c>
      <c r="H35" s="31">
        <v>250</v>
      </c>
      <c r="I35" s="34">
        <v>12247</v>
      </c>
      <c r="J35" s="31">
        <v>200</v>
      </c>
      <c r="K35" s="32">
        <v>300</v>
      </c>
      <c r="L35" s="25"/>
    </row>
    <row r="36" spans="1:12" x14ac:dyDescent="0.25">
      <c r="A36" s="26" t="s">
        <v>11</v>
      </c>
      <c r="B36" s="27" t="s">
        <v>29</v>
      </c>
      <c r="C36" s="27" t="s">
        <v>86</v>
      </c>
      <c r="D36" s="41"/>
      <c r="E36" s="41"/>
      <c r="F36" s="34" t="str">
        <f>$A36&amp;$C36&amp;"S"</f>
        <v>BoHB2BS</v>
      </c>
      <c r="G36" s="30">
        <f>ROW($A36)</f>
        <v>36</v>
      </c>
      <c r="H36" s="31">
        <f>ROW($A36)+0.01</f>
        <v>36.01</v>
      </c>
      <c r="I36" s="34" t="str">
        <f>$A36&amp;$C36&amp;"M"</f>
        <v>BoHB2BM</v>
      </c>
      <c r="J36" s="31">
        <f>ROW($A36)+0.02</f>
        <v>36.020000000000003</v>
      </c>
      <c r="K36" s="32">
        <f>ROW($A36)+0.03</f>
        <v>36.03</v>
      </c>
      <c r="L36" s="25"/>
    </row>
    <row r="37" spans="1:12" x14ac:dyDescent="0.25">
      <c r="A37" s="26" t="s">
        <v>34</v>
      </c>
      <c r="B37" s="27" t="s">
        <v>29</v>
      </c>
      <c r="C37" s="27" t="s">
        <v>86</v>
      </c>
      <c r="D37" s="41"/>
      <c r="E37" s="41"/>
      <c r="F37" s="34" t="str">
        <f>$A37&amp;$C37&amp;"S"</f>
        <v>CitiB2BS</v>
      </c>
      <c r="G37" s="30">
        <f>ROW($A37)</f>
        <v>37</v>
      </c>
      <c r="H37" s="31">
        <f>ROW($A37)+0.01</f>
        <v>37.01</v>
      </c>
      <c r="I37" s="34" t="str">
        <f>$A37&amp;$C37&amp;"M"</f>
        <v>CitiB2BM</v>
      </c>
      <c r="J37" s="31">
        <f>ROW($A37)+0.02</f>
        <v>37.020000000000003</v>
      </c>
      <c r="K37" s="32">
        <f>ROW($A37)+0.03</f>
        <v>37.03</v>
      </c>
      <c r="L37" s="25"/>
    </row>
    <row r="38" spans="1:12" x14ac:dyDescent="0.25">
      <c r="A38" s="26" t="s">
        <v>13</v>
      </c>
      <c r="B38" s="27" t="s">
        <v>142</v>
      </c>
      <c r="C38" s="27" t="s">
        <v>86</v>
      </c>
      <c r="D38" s="41"/>
      <c r="E38" s="41"/>
      <c r="F38" s="34" t="s">
        <v>39</v>
      </c>
      <c r="G38" s="30">
        <f>ROW($A38)</f>
        <v>38</v>
      </c>
      <c r="H38" s="31">
        <f>ROW($A38)+0.01</f>
        <v>38.01</v>
      </c>
      <c r="I38" s="34" t="s">
        <v>40</v>
      </c>
      <c r="J38" s="31">
        <f>ROW($A38)+0.02</f>
        <v>38.020000000000003</v>
      </c>
      <c r="K38" s="32">
        <f>ROW($A38)+0.03</f>
        <v>38.03</v>
      </c>
      <c r="L38" s="25"/>
    </row>
    <row r="39" spans="1:12" x14ac:dyDescent="0.25">
      <c r="A39" s="26"/>
      <c r="B39" s="27"/>
      <c r="C39" s="27"/>
      <c r="D39" s="41"/>
      <c r="E39" s="41"/>
      <c r="F39" s="34"/>
      <c r="G39" s="30"/>
      <c r="H39" s="31"/>
      <c r="I39" s="34"/>
      <c r="J39" s="31"/>
      <c r="K39" s="32"/>
      <c r="L39" s="25"/>
    </row>
    <row r="40" spans="1:12" x14ac:dyDescent="0.25">
      <c r="A40" s="26" t="s">
        <v>12</v>
      </c>
      <c r="B40" s="27"/>
      <c r="C40" s="27" t="s">
        <v>47</v>
      </c>
      <c r="D40" s="41"/>
      <c r="E40" s="41"/>
      <c r="F40">
        <v>12223</v>
      </c>
      <c r="G40" s="30">
        <f>ROW($A40)</f>
        <v>40</v>
      </c>
      <c r="H40" s="31">
        <f>ROW($A40)+0.01</f>
        <v>40.01</v>
      </c>
      <c r="I40">
        <v>12223</v>
      </c>
      <c r="J40" s="31">
        <f>ROW($A40)+0.02</f>
        <v>40.020000000000003</v>
      </c>
      <c r="K40" s="32">
        <f>ROW($A40)+0.03</f>
        <v>40.03</v>
      </c>
      <c r="L40" s="25"/>
    </row>
    <row r="41" spans="1:12" x14ac:dyDescent="0.25">
      <c r="A41" s="26" t="s">
        <v>11</v>
      </c>
      <c r="B41" s="27"/>
      <c r="C41" s="27" t="s">
        <v>47</v>
      </c>
      <c r="D41" s="41"/>
      <c r="E41" s="41"/>
      <c r="F41" s="34" t="str">
        <f>$A41&amp;$C41&amp;"S"</f>
        <v>BoHCSRS</v>
      </c>
      <c r="G41" s="30">
        <f>ROW($A41)</f>
        <v>41</v>
      </c>
      <c r="H41" s="31">
        <f>ROW($A41)+0.01</f>
        <v>41.01</v>
      </c>
      <c r="I41" s="34" t="str">
        <f>$A41&amp;$C41&amp;"M"</f>
        <v>BoHCSRM</v>
      </c>
      <c r="J41" s="31">
        <f>ROW($A41)+0.02</f>
        <v>41.02</v>
      </c>
      <c r="K41" s="32">
        <f>ROW($A41)+0.03</f>
        <v>41.03</v>
      </c>
      <c r="L41" s="25"/>
    </row>
    <row r="42" spans="1:12" x14ac:dyDescent="0.25">
      <c r="A42" s="26" t="s">
        <v>34</v>
      </c>
      <c r="B42" s="27"/>
      <c r="C42" s="27" t="s">
        <v>47</v>
      </c>
      <c r="D42" s="41"/>
      <c r="E42" s="41"/>
      <c r="F42" s="34" t="str">
        <f>$A42&amp;$C42&amp;"S"</f>
        <v>CitiCSRS</v>
      </c>
      <c r="G42" s="30">
        <f>ROW($A42)</f>
        <v>42</v>
      </c>
      <c r="H42" s="31">
        <f>ROW($A42)+0.01</f>
        <v>42.01</v>
      </c>
      <c r="I42" s="34" t="str">
        <f>$A42&amp;$C42&amp;"M"</f>
        <v>CitiCSRM</v>
      </c>
      <c r="J42" s="31">
        <f>ROW($A42)+0.02</f>
        <v>42.02</v>
      </c>
      <c r="K42" s="32">
        <f>ROW($A42)+0.03</f>
        <v>42.03</v>
      </c>
      <c r="L42" s="25"/>
    </row>
    <row r="43" spans="1:12" x14ac:dyDescent="0.25">
      <c r="A43" s="26" t="s">
        <v>13</v>
      </c>
      <c r="B43" s="27"/>
      <c r="C43" s="27" t="s">
        <v>47</v>
      </c>
      <c r="D43" s="41"/>
      <c r="E43" s="41"/>
      <c r="F43" s="34" t="str">
        <f>$A43&amp;$C43&amp;"S"</f>
        <v>MUFGCSRS</v>
      </c>
      <c r="G43" s="30">
        <f>ROW($A43)</f>
        <v>43</v>
      </c>
      <c r="H43" s="31">
        <f>ROW($A43)+0.01</f>
        <v>43.01</v>
      </c>
      <c r="I43" s="34" t="str">
        <f>$A43&amp;$C43&amp;"M"</f>
        <v>MUFGCSRM</v>
      </c>
      <c r="J43" s="31">
        <f>ROW($A43)+0.02</f>
        <v>43.02</v>
      </c>
      <c r="K43" s="32">
        <f>ROW($A43)+0.03</f>
        <v>43.03</v>
      </c>
      <c r="L43" s="25"/>
    </row>
    <row r="44" spans="1:12" x14ac:dyDescent="0.25">
      <c r="A44" s="26"/>
      <c r="B44" s="27"/>
      <c r="C44" s="27"/>
      <c r="D44" s="41"/>
      <c r="E44" s="41"/>
      <c r="F44" s="34"/>
      <c r="G44" s="30"/>
      <c r="H44" s="31"/>
      <c r="I44" s="34"/>
      <c r="J44" s="31"/>
      <c r="K44" s="32"/>
      <c r="L44" s="25"/>
    </row>
    <row r="45" spans="1:12" x14ac:dyDescent="0.25">
      <c r="A45" s="26" t="s">
        <v>12</v>
      </c>
      <c r="B45" s="27"/>
      <c r="C45" s="27" t="s">
        <v>48</v>
      </c>
      <c r="D45" s="41">
        <v>2</v>
      </c>
      <c r="E45" s="41"/>
      <c r="F45" s="34">
        <v>12245</v>
      </c>
      <c r="G45" s="30">
        <v>50</v>
      </c>
      <c r="H45" s="31">
        <v>75</v>
      </c>
      <c r="I45" s="34" t="str">
        <f>$A45&amp;$C45&amp;"M"</f>
        <v>BMOEnrollmentM</v>
      </c>
      <c r="J45" s="31">
        <v>50</v>
      </c>
      <c r="K45" s="32">
        <v>75</v>
      </c>
      <c r="L45" s="25"/>
    </row>
    <row r="46" spans="1:12" x14ac:dyDescent="0.25">
      <c r="A46" s="26" t="s">
        <v>11</v>
      </c>
      <c r="B46" s="27"/>
      <c r="C46" s="27" t="s">
        <v>48</v>
      </c>
      <c r="D46" s="41">
        <v>2</v>
      </c>
      <c r="E46" s="41"/>
      <c r="F46" s="34" t="str">
        <f>$A46&amp;$C46&amp;"S"</f>
        <v>BoHEnrollmentS</v>
      </c>
      <c r="G46" s="30">
        <v>50</v>
      </c>
      <c r="H46" s="31">
        <f>ROW($A46)+0.01</f>
        <v>46.01</v>
      </c>
      <c r="I46" s="34" t="str">
        <f>$A46&amp;$C46&amp;"M"</f>
        <v>BoHEnrollmentM</v>
      </c>
      <c r="J46" s="31">
        <v>50</v>
      </c>
      <c r="K46" s="32">
        <f>ROW($A46)+0.03</f>
        <v>46.03</v>
      </c>
      <c r="L46" s="25"/>
    </row>
    <row r="47" spans="1:12" x14ac:dyDescent="0.25">
      <c r="A47" s="26" t="s">
        <v>34</v>
      </c>
      <c r="B47" s="27"/>
      <c r="C47" s="27" t="s">
        <v>48</v>
      </c>
      <c r="D47" s="41">
        <v>2</v>
      </c>
      <c r="E47" s="41"/>
      <c r="F47" s="34" t="str">
        <f>$A47&amp;$C47&amp;"S"</f>
        <v>CitiEnrollmentS</v>
      </c>
      <c r="G47" s="30">
        <v>50</v>
      </c>
      <c r="H47" s="31">
        <f>ROW($A47)+0.01</f>
        <v>47.01</v>
      </c>
      <c r="I47" s="34" t="str">
        <f>$A47&amp;$C47&amp;"M"</f>
        <v>CitiEnrollmentM</v>
      </c>
      <c r="J47" s="31">
        <v>50</v>
      </c>
      <c r="K47" s="32">
        <f>ROW($A47)+0.03</f>
        <v>47.03</v>
      </c>
      <c r="L47" s="25"/>
    </row>
    <row r="48" spans="1:12" x14ac:dyDescent="0.25">
      <c r="A48" s="26" t="s">
        <v>13</v>
      </c>
      <c r="B48" s="27"/>
      <c r="C48" s="27" t="s">
        <v>48</v>
      </c>
      <c r="D48" s="41">
        <v>2</v>
      </c>
      <c r="E48" s="41"/>
      <c r="F48" s="34" t="str">
        <f>$A48&amp;$C48&amp;"S"</f>
        <v>MUFGEnrollmentS</v>
      </c>
      <c r="G48" s="30">
        <v>50</v>
      </c>
      <c r="H48" s="31">
        <f>ROW($A48)+0.01</f>
        <v>48.01</v>
      </c>
      <c r="I48" s="34" t="str">
        <f>$A48&amp;$C48&amp;"M"</f>
        <v>MUFGEnrollmentM</v>
      </c>
      <c r="J48" s="31">
        <v>50</v>
      </c>
      <c r="K48" s="32">
        <f>ROW($A48)+0.03</f>
        <v>48.03</v>
      </c>
      <c r="L48" s="25"/>
    </row>
    <row r="49" spans="1:12" x14ac:dyDescent="0.25">
      <c r="A49" s="26"/>
      <c r="B49" s="27"/>
      <c r="C49" s="27"/>
      <c r="D49" s="41"/>
      <c r="E49" s="41"/>
      <c r="F49" s="34"/>
      <c r="G49" s="30"/>
      <c r="H49" s="31"/>
      <c r="I49" s="34"/>
      <c r="J49" s="31"/>
      <c r="K49" s="32"/>
      <c r="L49" s="25"/>
    </row>
    <row r="50" spans="1:12" x14ac:dyDescent="0.25">
      <c r="A50" s="26" t="s">
        <v>12</v>
      </c>
      <c r="B50" s="27"/>
      <c r="C50" s="27" t="s">
        <v>41</v>
      </c>
      <c r="D50" s="41">
        <v>8</v>
      </c>
      <c r="E50" s="41"/>
      <c r="F50" s="34">
        <v>12225</v>
      </c>
      <c r="G50" s="30">
        <v>250</v>
      </c>
      <c r="H50" s="31">
        <v>250</v>
      </c>
      <c r="I50" s="43">
        <v>12226</v>
      </c>
      <c r="J50" s="31">
        <v>250</v>
      </c>
      <c r="K50" s="32">
        <v>225</v>
      </c>
      <c r="L50" s="44"/>
    </row>
    <row r="51" spans="1:12" x14ac:dyDescent="0.25">
      <c r="A51" s="26" t="s">
        <v>11</v>
      </c>
      <c r="B51" s="27"/>
      <c r="C51" s="27" t="s">
        <v>41</v>
      </c>
      <c r="D51" s="41"/>
      <c r="E51" s="41"/>
      <c r="F51" s="34" t="str">
        <f>$A51&amp;$C51&amp;"S"</f>
        <v>BoHIVRS</v>
      </c>
      <c r="G51" s="30">
        <v>250</v>
      </c>
      <c r="H51" s="31">
        <f>ROW($A51)+0.01</f>
        <v>51.01</v>
      </c>
      <c r="I51" s="34" t="str">
        <f>$A51&amp;$C51&amp;"M"</f>
        <v>BoHIVRM</v>
      </c>
      <c r="J51" s="31">
        <v>250</v>
      </c>
      <c r="K51" s="32">
        <f>ROW($A51)+0.03</f>
        <v>51.03</v>
      </c>
      <c r="L51" s="44"/>
    </row>
    <row r="52" spans="1:12" x14ac:dyDescent="0.25">
      <c r="A52" s="26" t="s">
        <v>34</v>
      </c>
      <c r="B52" s="27"/>
      <c r="C52" s="27" t="s">
        <v>41</v>
      </c>
      <c r="D52" s="41"/>
      <c r="E52" s="41"/>
      <c r="F52" s="34" t="str">
        <f>$A52&amp;$C52&amp;"S"</f>
        <v>CitiIVRS</v>
      </c>
      <c r="G52" s="30">
        <v>250</v>
      </c>
      <c r="H52" s="31">
        <f>ROW($A52)+0.01</f>
        <v>52.01</v>
      </c>
      <c r="I52" s="34" t="str">
        <f>$A52&amp;$C52&amp;"M"</f>
        <v>CitiIVRM</v>
      </c>
      <c r="J52" s="31">
        <v>250</v>
      </c>
      <c r="K52" s="32">
        <f>ROW($A52)+0.03</f>
        <v>52.03</v>
      </c>
      <c r="L52" s="44"/>
    </row>
    <row r="53" spans="1:12" x14ac:dyDescent="0.25">
      <c r="A53" s="26" t="s">
        <v>13</v>
      </c>
      <c r="B53" s="27"/>
      <c r="C53" s="27" t="s">
        <v>41</v>
      </c>
      <c r="D53" s="41"/>
      <c r="E53" s="41"/>
      <c r="F53" s="34" t="s">
        <v>42</v>
      </c>
      <c r="G53" s="30">
        <v>250</v>
      </c>
      <c r="H53" s="31">
        <v>250</v>
      </c>
      <c r="I53" s="34" t="str">
        <f>$A53&amp;$C53&amp;"M"</f>
        <v>MUFGIVRM</v>
      </c>
      <c r="J53" s="31">
        <v>250</v>
      </c>
      <c r="K53" s="32">
        <f>ROW($A53)+0.03</f>
        <v>53.03</v>
      </c>
      <c r="L53" s="44"/>
    </row>
    <row r="54" spans="1:12" x14ac:dyDescent="0.25">
      <c r="A54" s="26"/>
      <c r="B54" s="27"/>
      <c r="C54" s="27"/>
      <c r="D54" s="41"/>
      <c r="E54" s="41"/>
      <c r="F54" s="34"/>
      <c r="G54" s="30"/>
      <c r="H54" s="31"/>
      <c r="I54" s="34"/>
      <c r="J54" s="31"/>
      <c r="K54" s="32"/>
      <c r="L54" s="44"/>
    </row>
    <row r="55" spans="1:12" x14ac:dyDescent="0.25">
      <c r="A55" s="26" t="s">
        <v>12</v>
      </c>
      <c r="B55" s="27" t="s">
        <v>8</v>
      </c>
      <c r="C55" s="27" t="s">
        <v>118</v>
      </c>
      <c r="D55" s="41"/>
      <c r="E55" s="41"/>
      <c r="F55" s="34">
        <v>12236</v>
      </c>
      <c r="G55" s="30">
        <v>1500</v>
      </c>
      <c r="H55" s="31">
        <v>1500</v>
      </c>
      <c r="I55" s="34">
        <v>12239</v>
      </c>
      <c r="J55" s="31">
        <v>350</v>
      </c>
      <c r="K55" s="32">
        <v>37.5</v>
      </c>
      <c r="L55" s="25"/>
    </row>
    <row r="56" spans="1:12" x14ac:dyDescent="0.25">
      <c r="A56" s="26" t="s">
        <v>12</v>
      </c>
      <c r="B56" s="27" t="s">
        <v>8</v>
      </c>
      <c r="C56" s="27" t="s">
        <v>210</v>
      </c>
      <c r="D56" s="41"/>
      <c r="E56" s="41"/>
      <c r="F56" s="34">
        <v>12238</v>
      </c>
      <c r="G56" s="30">
        <v>25</v>
      </c>
      <c r="H56" s="31">
        <v>25</v>
      </c>
      <c r="I56" s="34" t="s">
        <v>46</v>
      </c>
      <c r="J56" s="31"/>
      <c r="K56" s="32">
        <v>0</v>
      </c>
      <c r="L56" s="25"/>
    </row>
    <row r="57" spans="1:12" x14ac:dyDescent="0.25">
      <c r="A57" s="26" t="s">
        <v>11</v>
      </c>
      <c r="B57" s="27" t="s">
        <v>29</v>
      </c>
      <c r="C57" s="27" t="s">
        <v>118</v>
      </c>
      <c r="D57" s="41"/>
      <c r="E57" s="41"/>
      <c r="F57" s="34" t="str">
        <f t="shared" ref="F57:F62" si="0">$A57&amp;$C57&amp;"S"</f>
        <v>BoHMulti-Div PS</v>
      </c>
      <c r="G57" s="30">
        <v>1500</v>
      </c>
      <c r="H57" s="31">
        <f>ROW($A57)+0.01</f>
        <v>57.01</v>
      </c>
      <c r="I57" s="34" t="str">
        <f t="shared" ref="I57:I61" si="1">$A57&amp;$C57&amp;"M"</f>
        <v>BoHMulti-Div PM</v>
      </c>
      <c r="J57" s="31">
        <v>350</v>
      </c>
      <c r="K57" s="32">
        <f>ROW($A57)+0.03</f>
        <v>57.03</v>
      </c>
      <c r="L57" s="25"/>
    </row>
    <row r="58" spans="1:12" x14ac:dyDescent="0.25">
      <c r="A58" s="26" t="s">
        <v>11</v>
      </c>
      <c r="B58" s="27" t="s">
        <v>29</v>
      </c>
      <c r="C58" s="27" t="s">
        <v>210</v>
      </c>
      <c r="D58" s="41"/>
      <c r="E58" s="41"/>
      <c r="F58" s="34" t="str">
        <f>$A58&amp;$C58&amp;"S"</f>
        <v>BoHMulti-Div ChildS</v>
      </c>
      <c r="G58" s="30">
        <v>25</v>
      </c>
      <c r="H58" s="31">
        <v>25</v>
      </c>
      <c r="I58" s="34" t="s">
        <v>46</v>
      </c>
      <c r="J58" s="31"/>
      <c r="K58" s="32">
        <v>0</v>
      </c>
      <c r="L58" s="25"/>
    </row>
    <row r="59" spans="1:12" x14ac:dyDescent="0.25">
      <c r="A59" s="26" t="s">
        <v>34</v>
      </c>
      <c r="B59" s="27" t="s">
        <v>29</v>
      </c>
      <c r="C59" s="27" t="s">
        <v>118</v>
      </c>
      <c r="D59" s="41"/>
      <c r="E59" s="41"/>
      <c r="F59" s="34" t="str">
        <f t="shared" si="0"/>
        <v>CitiMulti-Div PS</v>
      </c>
      <c r="G59" s="30">
        <v>1500</v>
      </c>
      <c r="H59" s="31">
        <f>ROW($A59)+0.01</f>
        <v>59.01</v>
      </c>
      <c r="I59" s="34" t="str">
        <f t="shared" si="1"/>
        <v>CitiMulti-Div PM</v>
      </c>
      <c r="J59" s="31">
        <v>350</v>
      </c>
      <c r="K59" s="32">
        <f>ROW($A59)+0.03</f>
        <v>59.03</v>
      </c>
      <c r="L59" s="25"/>
    </row>
    <row r="60" spans="1:12" x14ac:dyDescent="0.25">
      <c r="A60" s="26" t="s">
        <v>34</v>
      </c>
      <c r="B60" s="27" t="s">
        <v>29</v>
      </c>
      <c r="C60" s="27" t="s">
        <v>210</v>
      </c>
      <c r="D60" s="41"/>
      <c r="E60" s="41"/>
      <c r="F60" s="34" t="str">
        <f>$A60&amp;$C60&amp;"S"</f>
        <v>CitiMulti-Div ChildS</v>
      </c>
      <c r="G60" s="30">
        <v>25</v>
      </c>
      <c r="H60" s="31">
        <v>25</v>
      </c>
      <c r="I60" s="34" t="s">
        <v>46</v>
      </c>
      <c r="J60" s="31"/>
      <c r="K60" s="32">
        <v>0</v>
      </c>
      <c r="L60" s="25"/>
    </row>
    <row r="61" spans="1:12" x14ac:dyDescent="0.25">
      <c r="A61" s="26" t="s">
        <v>13</v>
      </c>
      <c r="B61" s="27" t="s">
        <v>142</v>
      </c>
      <c r="C61" s="27" t="s">
        <v>118</v>
      </c>
      <c r="D61" s="41"/>
      <c r="E61" s="41"/>
      <c r="F61" s="34" t="str">
        <f t="shared" si="0"/>
        <v>MUFGMulti-Div PS</v>
      </c>
      <c r="G61" s="30">
        <v>1500</v>
      </c>
      <c r="H61" s="31">
        <f>ROW($A61)+0.01</f>
        <v>61.01</v>
      </c>
      <c r="I61" s="34" t="str">
        <f t="shared" si="1"/>
        <v>MUFGMulti-Div PM</v>
      </c>
      <c r="J61" s="31">
        <v>350</v>
      </c>
      <c r="K61" s="32">
        <f>ROW($A61)+0.03</f>
        <v>61.03</v>
      </c>
      <c r="L61" s="44"/>
    </row>
    <row r="62" spans="1:12" x14ac:dyDescent="0.25">
      <c r="A62" s="26" t="s">
        <v>13</v>
      </c>
      <c r="B62" s="27" t="s">
        <v>142</v>
      </c>
      <c r="C62" s="27" t="s">
        <v>210</v>
      </c>
      <c r="D62" s="41"/>
      <c r="E62" s="41"/>
      <c r="F62" s="34" t="str">
        <f t="shared" si="0"/>
        <v>MUFGMulti-Div ChildS</v>
      </c>
      <c r="G62" s="30">
        <v>25</v>
      </c>
      <c r="H62" s="31">
        <f>ROW($A62)+0.01</f>
        <v>62.01</v>
      </c>
      <c r="I62" s="34" t="s">
        <v>46</v>
      </c>
      <c r="J62" s="31"/>
      <c r="K62" s="32">
        <v>0</v>
      </c>
      <c r="L62" s="25"/>
    </row>
    <row r="63" spans="1:12" x14ac:dyDescent="0.25">
      <c r="A63" s="26"/>
      <c r="B63" s="27"/>
      <c r="C63" s="27"/>
      <c r="D63" s="41"/>
      <c r="E63" s="41"/>
      <c r="F63" s="34"/>
      <c r="G63" s="30"/>
      <c r="H63" s="31"/>
      <c r="I63" s="34"/>
      <c r="J63" s="31"/>
      <c r="K63" s="32"/>
      <c r="L63" s="44"/>
    </row>
    <row r="64" spans="1:12" x14ac:dyDescent="0.25">
      <c r="A64" s="26" t="s">
        <v>12</v>
      </c>
      <c r="B64" s="27"/>
      <c r="C64" s="27" t="s">
        <v>94</v>
      </c>
      <c r="D64" s="41"/>
      <c r="E64" s="41"/>
      <c r="F64" s="34" t="s">
        <v>46</v>
      </c>
      <c r="G64" s="30">
        <f t="shared" ref="G64:G70" si="2">ROW($A64)</f>
        <v>64</v>
      </c>
      <c r="H64" s="31">
        <v>0</v>
      </c>
      <c r="I64" s="34">
        <v>12280</v>
      </c>
      <c r="J64" s="31">
        <f t="shared" ref="J64:J70" si="3">ROW($A64)+0.02</f>
        <v>64.02</v>
      </c>
      <c r="K64" s="32">
        <v>225</v>
      </c>
      <c r="L64" s="44"/>
    </row>
    <row r="65" spans="1:13" x14ac:dyDescent="0.25">
      <c r="A65" s="26" t="s">
        <v>12</v>
      </c>
      <c r="B65" s="27"/>
      <c r="C65" s="27" t="s">
        <v>137</v>
      </c>
      <c r="D65" s="41"/>
      <c r="E65" s="41"/>
      <c r="F65" s="34" t="s">
        <v>46</v>
      </c>
      <c r="G65" s="30">
        <f t="shared" si="2"/>
        <v>65</v>
      </c>
      <c r="H65" s="31" t="s">
        <v>46</v>
      </c>
      <c r="I65" s="34">
        <v>12281</v>
      </c>
      <c r="J65" s="31">
        <f t="shared" si="3"/>
        <v>65.02</v>
      </c>
      <c r="K65" s="32">
        <v>30</v>
      </c>
      <c r="L65" s="44"/>
    </row>
    <row r="66" spans="1:13" x14ac:dyDescent="0.25">
      <c r="A66" s="26" t="s">
        <v>12</v>
      </c>
      <c r="B66" s="27"/>
      <c r="C66" s="27" t="s">
        <v>138</v>
      </c>
      <c r="D66" s="41"/>
      <c r="E66" s="41"/>
      <c r="F66" s="34">
        <v>12283</v>
      </c>
      <c r="G66" s="30">
        <f t="shared" si="2"/>
        <v>66</v>
      </c>
      <c r="H66" s="31">
        <v>50</v>
      </c>
      <c r="I66" s="34" t="s">
        <v>46</v>
      </c>
      <c r="J66" s="31">
        <f t="shared" si="3"/>
        <v>66.02</v>
      </c>
      <c r="K66" s="32">
        <v>0</v>
      </c>
      <c r="L66" s="44"/>
    </row>
    <row r="67" spans="1:13" x14ac:dyDescent="0.25">
      <c r="A67" s="26" t="s">
        <v>12</v>
      </c>
      <c r="B67" s="27"/>
      <c r="C67" s="27" t="s">
        <v>139</v>
      </c>
      <c r="D67" s="41"/>
      <c r="E67" s="41"/>
      <c r="F67" s="34">
        <v>12284</v>
      </c>
      <c r="G67" s="30">
        <f t="shared" si="2"/>
        <v>67</v>
      </c>
      <c r="H67" s="31" t="s">
        <v>140</v>
      </c>
      <c r="I67" s="34" t="s">
        <v>46</v>
      </c>
      <c r="J67" s="31">
        <f t="shared" si="3"/>
        <v>67.02</v>
      </c>
      <c r="K67" s="32">
        <v>0</v>
      </c>
      <c r="L67" s="44"/>
    </row>
    <row r="68" spans="1:13" x14ac:dyDescent="0.25">
      <c r="A68" s="26" t="s">
        <v>11</v>
      </c>
      <c r="B68" s="27"/>
      <c r="C68" s="27" t="s">
        <v>94</v>
      </c>
      <c r="D68" s="41"/>
      <c r="E68" s="41"/>
      <c r="F68" s="34" t="s">
        <v>46</v>
      </c>
      <c r="G68" s="30">
        <f t="shared" si="2"/>
        <v>68</v>
      </c>
      <c r="H68" s="31">
        <v>0</v>
      </c>
      <c r="I68" s="34">
        <v>12280</v>
      </c>
      <c r="J68" s="31">
        <f t="shared" si="3"/>
        <v>68.02</v>
      </c>
      <c r="K68" s="32">
        <v>225</v>
      </c>
      <c r="L68" s="44"/>
    </row>
    <row r="69" spans="1:13" x14ac:dyDescent="0.25">
      <c r="A69" s="26" t="s">
        <v>34</v>
      </c>
      <c r="B69" s="27"/>
      <c r="C69" s="27" t="s">
        <v>94</v>
      </c>
      <c r="D69" s="41"/>
      <c r="E69" s="41"/>
      <c r="F69" s="34" t="str">
        <f>$A69&amp;$C69&amp;"S"</f>
        <v>CitiPoSS</v>
      </c>
      <c r="G69" s="30">
        <f t="shared" si="2"/>
        <v>69</v>
      </c>
      <c r="H69" s="31">
        <f>ROW($A69)+0.01</f>
        <v>69.010000000000005</v>
      </c>
      <c r="I69" s="34" t="str">
        <f>$A69&amp;$C69&amp;"M"</f>
        <v>CitiPoSM</v>
      </c>
      <c r="J69" s="31">
        <f t="shared" si="3"/>
        <v>69.02</v>
      </c>
      <c r="K69" s="32">
        <f>ROW($A69)+0.03</f>
        <v>69.03</v>
      </c>
      <c r="L69" s="25"/>
    </row>
    <row r="70" spans="1:13" x14ac:dyDescent="0.25">
      <c r="A70" s="26" t="s">
        <v>13</v>
      </c>
      <c r="B70" s="27"/>
      <c r="C70" s="27" t="s">
        <v>94</v>
      </c>
      <c r="D70" s="41"/>
      <c r="E70" s="41"/>
      <c r="F70" s="34" t="str">
        <f>$A70&amp;$C70&amp;"S"</f>
        <v>MUFGPoSS</v>
      </c>
      <c r="G70" s="30">
        <f t="shared" si="2"/>
        <v>70</v>
      </c>
      <c r="H70" s="31">
        <f>ROW($A70)+0.01</f>
        <v>70.010000000000005</v>
      </c>
      <c r="I70" s="34" t="str">
        <f>$A70&amp;$C70&amp;"M"</f>
        <v>MUFGPoSM</v>
      </c>
      <c r="J70" s="31">
        <f t="shared" si="3"/>
        <v>70.02</v>
      </c>
      <c r="K70" s="32">
        <f>ROW($A70)+0.03</f>
        <v>70.03</v>
      </c>
      <c r="L70" s="25"/>
    </row>
    <row r="71" spans="1:13" x14ac:dyDescent="0.25">
      <c r="A71" s="26"/>
      <c r="B71" s="27"/>
      <c r="C71" s="27"/>
      <c r="D71" s="41"/>
      <c r="E71" s="41"/>
      <c r="F71" s="34"/>
      <c r="G71" s="30"/>
      <c r="H71" s="31"/>
      <c r="I71" s="34"/>
      <c r="J71" s="31"/>
      <c r="K71" s="32"/>
      <c r="L71" s="25"/>
    </row>
    <row r="72" spans="1:13" x14ac:dyDescent="0.25">
      <c r="A72" s="26" t="s">
        <v>12</v>
      </c>
      <c r="B72" s="27" t="s">
        <v>8</v>
      </c>
      <c r="C72" s="27" t="s">
        <v>125</v>
      </c>
      <c r="D72" s="41"/>
      <c r="E72" s="41"/>
      <c r="F72" s="34">
        <v>12231</v>
      </c>
      <c r="G72" s="30">
        <f>ROW($A72)</f>
        <v>72</v>
      </c>
      <c r="H72" s="31">
        <v>299</v>
      </c>
      <c r="I72" s="34">
        <v>12232</v>
      </c>
      <c r="J72" s="31">
        <f>ROW($A72)+0.02</f>
        <v>72.02</v>
      </c>
      <c r="K72" s="32">
        <v>300</v>
      </c>
      <c r="L72" s="25"/>
      <c r="M72" s="11"/>
    </row>
    <row r="73" spans="1:13" x14ac:dyDescent="0.25">
      <c r="A73" s="26" t="s">
        <v>11</v>
      </c>
      <c r="B73" s="27"/>
      <c r="C73" s="27" t="s">
        <v>125</v>
      </c>
      <c r="D73" s="41"/>
      <c r="E73" s="41"/>
      <c r="F73" s="34" t="str">
        <f>$A73&amp;$C73&amp;"S"</f>
        <v>BoHPresentment FullS</v>
      </c>
      <c r="G73" s="30">
        <f>ROW($A73)</f>
        <v>73</v>
      </c>
      <c r="H73" s="31">
        <f>ROW($A73)+0.01</f>
        <v>73.010000000000005</v>
      </c>
      <c r="I73" s="34" t="str">
        <f>$A73&amp;$C73&amp;"M"</f>
        <v>BoHPresentment FullM</v>
      </c>
      <c r="J73" s="31">
        <f>ROW($A73)+0.02</f>
        <v>73.02</v>
      </c>
      <c r="K73" s="32">
        <f>ROW($A73)+0.03</f>
        <v>73.03</v>
      </c>
      <c r="L73" s="25"/>
    </row>
    <row r="74" spans="1:13" x14ac:dyDescent="0.25">
      <c r="A74" s="26" t="s">
        <v>34</v>
      </c>
      <c r="B74" s="27"/>
      <c r="C74" s="27" t="s">
        <v>125</v>
      </c>
      <c r="D74" s="41"/>
      <c r="E74" s="41"/>
      <c r="F74" s="34" t="str">
        <f>$A74&amp;$C74&amp;"S"</f>
        <v>CitiPresentment FullS</v>
      </c>
      <c r="G74" s="30">
        <f>ROW($A74)</f>
        <v>74</v>
      </c>
      <c r="H74" s="31">
        <f>ROW($A74)+0.01</f>
        <v>74.010000000000005</v>
      </c>
      <c r="I74" s="34" t="str">
        <f>$A74&amp;$C74&amp;"M"</f>
        <v>CitiPresentment FullM</v>
      </c>
      <c r="J74" s="31">
        <f>ROW($A74)+0.02</f>
        <v>74.02</v>
      </c>
      <c r="K74" s="32">
        <f>ROW($A74)+0.03</f>
        <v>74.03</v>
      </c>
      <c r="L74" s="25"/>
    </row>
    <row r="75" spans="1:13" x14ac:dyDescent="0.25">
      <c r="A75" s="26" t="s">
        <v>13</v>
      </c>
      <c r="B75" s="27" t="s">
        <v>142</v>
      </c>
      <c r="C75" s="27" t="s">
        <v>125</v>
      </c>
      <c r="D75" s="41"/>
      <c r="E75" s="41"/>
      <c r="F75" s="34" t="str">
        <f>$A75&amp;$C75&amp;"S"</f>
        <v>MUFGPresentment FullS</v>
      </c>
      <c r="G75" s="30">
        <f>ROW($A75)</f>
        <v>75</v>
      </c>
      <c r="H75" s="31">
        <f>ROW($A75)+0.01</f>
        <v>75.010000000000005</v>
      </c>
      <c r="I75" s="34" t="str">
        <f>$A75&amp;$C75&amp;"M"</f>
        <v>MUFGPresentment FullM</v>
      </c>
      <c r="J75" s="31">
        <f>ROW($A75)+0.02</f>
        <v>75.02</v>
      </c>
      <c r="K75" s="32">
        <f>ROW($A75)+0.03</f>
        <v>75.03</v>
      </c>
      <c r="L75" s="25"/>
    </row>
    <row r="76" spans="1:13" x14ac:dyDescent="0.25">
      <c r="A76" s="26"/>
      <c r="B76" s="27"/>
      <c r="C76" s="27"/>
      <c r="D76" s="41"/>
      <c r="E76" s="41"/>
      <c r="F76" s="34"/>
      <c r="G76" s="30"/>
      <c r="H76" s="31"/>
      <c r="I76" s="34"/>
      <c r="J76" s="31"/>
      <c r="K76" s="32"/>
      <c r="L76" s="25"/>
    </row>
    <row r="77" spans="1:13" x14ac:dyDescent="0.25">
      <c r="A77" s="26" t="s">
        <v>12</v>
      </c>
      <c r="B77" s="27" t="s">
        <v>8</v>
      </c>
      <c r="C77" s="27" t="s">
        <v>88</v>
      </c>
      <c r="D77" s="41"/>
      <c r="E77" s="41"/>
      <c r="F77" s="34" t="str">
        <f>$A77&amp;$C77&amp;"S"</f>
        <v>BMOReal Time Post-BackS</v>
      </c>
      <c r="G77" s="30" t="s">
        <v>185</v>
      </c>
      <c r="H77" s="31">
        <f>ROW($A77)+0.01</f>
        <v>77.010000000000005</v>
      </c>
      <c r="I77" s="34" t="str">
        <f>$A77&amp;$C77&amp;"M"</f>
        <v>BMOReal Time Post-BackM</v>
      </c>
      <c r="J77" s="31">
        <v>100</v>
      </c>
      <c r="K77" s="32">
        <f>ROW($A77)+0.03</f>
        <v>77.03</v>
      </c>
      <c r="L77" s="25"/>
    </row>
    <row r="78" spans="1:13" x14ac:dyDescent="0.25">
      <c r="A78" s="26" t="s">
        <v>11</v>
      </c>
      <c r="B78" s="27"/>
      <c r="C78" s="27" t="s">
        <v>88</v>
      </c>
      <c r="D78" s="41"/>
      <c r="E78" s="41"/>
      <c r="F78" s="34" t="str">
        <f>$A78&amp;$C78&amp;"S"</f>
        <v>BoHReal Time Post-BackS</v>
      </c>
      <c r="G78" s="30" t="s">
        <v>185</v>
      </c>
      <c r="H78" s="31">
        <f>ROW($A78)+0.01</f>
        <v>78.010000000000005</v>
      </c>
      <c r="I78" s="34" t="str">
        <f>$A78&amp;$C78&amp;"M"</f>
        <v>BoHReal Time Post-BackM</v>
      </c>
      <c r="J78" s="31">
        <v>100</v>
      </c>
      <c r="K78" s="32">
        <f>ROW($A78)+0.03</f>
        <v>78.03</v>
      </c>
      <c r="L78" s="25"/>
    </row>
    <row r="79" spans="1:13" x14ac:dyDescent="0.25">
      <c r="A79" s="26" t="s">
        <v>34</v>
      </c>
      <c r="B79" s="27"/>
      <c r="C79" s="27" t="s">
        <v>88</v>
      </c>
      <c r="D79" s="41"/>
      <c r="E79" s="41"/>
      <c r="F79" s="34" t="str">
        <f>$A79&amp;$C79&amp;"S"</f>
        <v>CitiReal Time Post-BackS</v>
      </c>
      <c r="G79" s="30" t="s">
        <v>185</v>
      </c>
      <c r="H79" s="31">
        <f>ROW($A79)+0.01</f>
        <v>79.010000000000005</v>
      </c>
      <c r="I79" s="34" t="str">
        <f>$A79&amp;$C79&amp;"M"</f>
        <v>CitiReal Time Post-BackM</v>
      </c>
      <c r="J79" s="31">
        <v>100</v>
      </c>
      <c r="K79" s="32">
        <f>ROW($A79)+0.03</f>
        <v>79.03</v>
      </c>
      <c r="L79" s="25"/>
    </row>
    <row r="80" spans="1:13" x14ac:dyDescent="0.25">
      <c r="A80" s="26" t="s">
        <v>13</v>
      </c>
      <c r="B80" s="27" t="s">
        <v>142</v>
      </c>
      <c r="C80" s="27" t="s">
        <v>88</v>
      </c>
      <c r="D80" s="41"/>
      <c r="E80" s="41"/>
      <c r="F80" s="34" t="str">
        <f>$A80&amp;$C80&amp;"S"</f>
        <v>MUFGReal Time Post-BackS</v>
      </c>
      <c r="G80" s="30" t="s">
        <v>185</v>
      </c>
      <c r="H80" s="31">
        <f>ROW($A80)+0.01</f>
        <v>80.010000000000005</v>
      </c>
      <c r="I80" s="34" t="str">
        <f>$A80&amp;$C80&amp;"M"</f>
        <v>MUFGReal Time Post-BackM</v>
      </c>
      <c r="J80" s="31">
        <v>100</v>
      </c>
      <c r="K80" s="32">
        <f>ROW($A80)+0.03</f>
        <v>80.03</v>
      </c>
      <c r="L80" s="25"/>
    </row>
    <row r="81" spans="1:12" x14ac:dyDescent="0.25">
      <c r="A81" s="26"/>
      <c r="B81" s="27"/>
      <c r="C81" s="27"/>
      <c r="D81" s="41"/>
      <c r="E81" s="41"/>
      <c r="F81" s="34"/>
      <c r="G81" s="30"/>
      <c r="H81" s="31"/>
      <c r="I81" s="34"/>
      <c r="J81" s="31"/>
      <c r="K81" s="32"/>
      <c r="L81" s="25"/>
    </row>
    <row r="82" spans="1:12" x14ac:dyDescent="0.25">
      <c r="A82" s="26" t="s">
        <v>12</v>
      </c>
      <c r="B82" s="27"/>
      <c r="C82" s="27" t="s">
        <v>187</v>
      </c>
      <c r="D82" s="41"/>
      <c r="E82" s="41"/>
      <c r="F82" s="45" t="s">
        <v>186</v>
      </c>
      <c r="G82" s="30" t="s">
        <v>185</v>
      </c>
      <c r="H82" s="31">
        <v>1250</v>
      </c>
      <c r="I82" s="34" t="s">
        <v>46</v>
      </c>
      <c r="J82" s="31">
        <v>0</v>
      </c>
      <c r="K82" s="32">
        <v>0</v>
      </c>
      <c r="L82" s="25"/>
    </row>
    <row r="83" spans="1:12" x14ac:dyDescent="0.25">
      <c r="A83" s="26" t="s">
        <v>11</v>
      </c>
      <c r="B83" s="27"/>
      <c r="C83" s="27" t="s">
        <v>187</v>
      </c>
      <c r="D83" s="41"/>
      <c r="E83" s="41"/>
      <c r="F83" s="34" t="str">
        <f>$A83&amp;$C83&amp;"S"</f>
        <v>BoHRecon CustomS</v>
      </c>
      <c r="G83" s="30" t="s">
        <v>185</v>
      </c>
      <c r="H83" s="31">
        <f>ROW($A83)+0.01</f>
        <v>83.01</v>
      </c>
      <c r="I83" s="34" t="str">
        <f>$A83&amp;$C83&amp;"M"</f>
        <v>BoHRecon CustomM</v>
      </c>
      <c r="J83" s="31">
        <v>0</v>
      </c>
      <c r="K83" s="32">
        <f>ROW($A83)+0.03</f>
        <v>83.03</v>
      </c>
      <c r="L83" s="25"/>
    </row>
    <row r="84" spans="1:12" x14ac:dyDescent="0.25">
      <c r="A84" s="26" t="s">
        <v>34</v>
      </c>
      <c r="B84" s="27"/>
      <c r="C84" s="27" t="s">
        <v>187</v>
      </c>
      <c r="D84" s="41"/>
      <c r="E84" s="41"/>
      <c r="F84" s="34" t="str">
        <f>$A84&amp;$C84&amp;"S"</f>
        <v>CitiRecon CustomS</v>
      </c>
      <c r="G84" s="30" t="s">
        <v>185</v>
      </c>
      <c r="H84" s="31">
        <f>ROW($A84)+0.01</f>
        <v>84.01</v>
      </c>
      <c r="I84" s="34" t="str">
        <f>$A84&amp;$C84&amp;"M"</f>
        <v>CitiRecon CustomM</v>
      </c>
      <c r="J84" s="31">
        <v>0</v>
      </c>
      <c r="K84" s="32">
        <f>ROW($A84)+0.03</f>
        <v>84.03</v>
      </c>
      <c r="L84" s="25"/>
    </row>
    <row r="85" spans="1:12" x14ac:dyDescent="0.25">
      <c r="A85" s="26" t="s">
        <v>13</v>
      </c>
      <c r="B85" s="27"/>
      <c r="C85" s="27" t="s">
        <v>187</v>
      </c>
      <c r="D85" s="41"/>
      <c r="E85" s="41"/>
      <c r="F85" s="34" t="str">
        <f>$A85&amp;$C85&amp;"S"</f>
        <v>MUFGRecon CustomS</v>
      </c>
      <c r="G85" s="30" t="s">
        <v>185</v>
      </c>
      <c r="H85" s="31">
        <f>ROW($A85)+0.01</f>
        <v>85.01</v>
      </c>
      <c r="I85" s="34" t="str">
        <f>$A85&amp;$C85&amp;"M"</f>
        <v>MUFGRecon CustomM</v>
      </c>
      <c r="J85" s="31">
        <v>0</v>
      </c>
      <c r="K85" s="32">
        <f>ROW($A85)+0.03</f>
        <v>85.03</v>
      </c>
      <c r="L85" s="25"/>
    </row>
    <row r="86" spans="1:12" x14ac:dyDescent="0.25">
      <c r="A86" s="26"/>
      <c r="B86" s="27"/>
      <c r="C86" s="27"/>
      <c r="D86" s="41"/>
      <c r="E86" s="41"/>
      <c r="F86" s="34"/>
      <c r="G86" s="30"/>
      <c r="H86" s="31"/>
      <c r="I86" s="34"/>
      <c r="J86" s="31"/>
      <c r="K86" s="32"/>
      <c r="L86" s="25"/>
    </row>
    <row r="87" spans="1:12" x14ac:dyDescent="0.25">
      <c r="A87" s="26" t="s">
        <v>12</v>
      </c>
      <c r="B87" s="27" t="s">
        <v>8</v>
      </c>
      <c r="C87" s="27" t="s">
        <v>43</v>
      </c>
      <c r="D87" s="41">
        <v>10</v>
      </c>
      <c r="E87" s="41"/>
      <c r="F87" s="34">
        <v>12246</v>
      </c>
      <c r="G87" s="30">
        <v>2500</v>
      </c>
      <c r="H87" s="31">
        <v>1250</v>
      </c>
      <c r="I87" s="34" t="s">
        <v>46</v>
      </c>
      <c r="J87" s="31">
        <v>250</v>
      </c>
      <c r="K87" s="32">
        <v>0</v>
      </c>
      <c r="L87" s="25"/>
    </row>
    <row r="88" spans="1:12" x14ac:dyDescent="0.25">
      <c r="A88" s="26" t="s">
        <v>11</v>
      </c>
      <c r="B88" s="27"/>
      <c r="C88" s="27" t="s">
        <v>43</v>
      </c>
      <c r="D88" s="41"/>
      <c r="E88" s="41"/>
      <c r="F88" s="34" t="str">
        <f>$A88&amp;$C88&amp;"S"</f>
        <v>BoHRedirectS</v>
      </c>
      <c r="G88" s="30">
        <v>2500</v>
      </c>
      <c r="H88" s="31">
        <f>ROW($A88)+0.01</f>
        <v>88.01</v>
      </c>
      <c r="I88" s="34" t="str">
        <f>$A88&amp;$C88&amp;"M"</f>
        <v>BoHRedirectM</v>
      </c>
      <c r="J88" s="31">
        <v>250</v>
      </c>
      <c r="K88" s="32">
        <f>ROW($A88)+0.03</f>
        <v>88.03</v>
      </c>
      <c r="L88" s="25"/>
    </row>
    <row r="89" spans="1:12" x14ac:dyDescent="0.25">
      <c r="A89" s="26" t="s">
        <v>34</v>
      </c>
      <c r="B89" s="27"/>
      <c r="C89" s="27" t="s">
        <v>43</v>
      </c>
      <c r="D89" s="41"/>
      <c r="E89" s="41"/>
      <c r="F89" s="34" t="str">
        <f>$A89&amp;$C89&amp;"S"</f>
        <v>CitiRedirectS</v>
      </c>
      <c r="G89" s="30">
        <v>2500</v>
      </c>
      <c r="H89" s="31">
        <f>ROW($A89)+0.01</f>
        <v>89.01</v>
      </c>
      <c r="I89" s="34" t="str">
        <f>$A89&amp;$C89&amp;"M"</f>
        <v>CitiRedirectM</v>
      </c>
      <c r="J89" s="31">
        <v>250</v>
      </c>
      <c r="K89" s="32">
        <f>ROW($A89)+0.03</f>
        <v>89.03</v>
      </c>
      <c r="L89" s="25"/>
    </row>
    <row r="90" spans="1:12" x14ac:dyDescent="0.25">
      <c r="A90" s="26" t="s">
        <v>13</v>
      </c>
      <c r="B90" s="27" t="s">
        <v>142</v>
      </c>
      <c r="C90" s="27" t="s">
        <v>43</v>
      </c>
      <c r="D90" s="41"/>
      <c r="E90" s="41"/>
      <c r="F90" s="34" t="str">
        <f>$A90&amp;$C90&amp;"S"</f>
        <v>MUFGRedirectS</v>
      </c>
      <c r="G90" s="30">
        <v>2500</v>
      </c>
      <c r="H90" s="31">
        <f>ROW($A90)+0.01</f>
        <v>90.01</v>
      </c>
      <c r="I90" s="34" t="str">
        <f>$A90&amp;$C90&amp;"M"</f>
        <v>MUFGRedirectM</v>
      </c>
      <c r="J90" s="31">
        <v>250</v>
      </c>
      <c r="K90" s="32">
        <f>ROW($A90)+0.03</f>
        <v>90.03</v>
      </c>
      <c r="L90" s="25"/>
    </row>
    <row r="91" spans="1:12" x14ac:dyDescent="0.25">
      <c r="A91" s="26"/>
      <c r="B91" s="27"/>
      <c r="C91" s="27"/>
      <c r="D91" s="41"/>
      <c r="E91" s="41"/>
      <c r="F91" s="34"/>
      <c r="G91" s="30"/>
      <c r="H91" s="31"/>
      <c r="I91" s="34"/>
      <c r="J91" s="31"/>
      <c r="K91" s="32"/>
      <c r="L91" s="25"/>
    </row>
    <row r="92" spans="1:12" x14ac:dyDescent="0.25">
      <c r="A92" s="26" t="s">
        <v>12</v>
      </c>
      <c r="B92" s="27" t="s">
        <v>8</v>
      </c>
      <c r="C92" s="27" t="s">
        <v>44</v>
      </c>
      <c r="D92" s="41">
        <v>15</v>
      </c>
      <c r="E92" s="41"/>
      <c r="F92" s="34">
        <v>12229</v>
      </c>
      <c r="G92" s="30">
        <v>2500</v>
      </c>
      <c r="H92" s="31">
        <v>2500</v>
      </c>
      <c r="I92" s="34" t="s">
        <v>46</v>
      </c>
      <c r="J92" s="31">
        <v>250</v>
      </c>
      <c r="K92" s="32">
        <v>0</v>
      </c>
      <c r="L92" s="25"/>
    </row>
    <row r="93" spans="1:12" x14ac:dyDescent="0.25">
      <c r="A93" s="26" t="s">
        <v>11</v>
      </c>
      <c r="B93" s="27" t="s">
        <v>29</v>
      </c>
      <c r="C93" s="27" t="s">
        <v>44</v>
      </c>
      <c r="D93" s="41">
        <v>15</v>
      </c>
      <c r="E93" s="41"/>
      <c r="F93" s="34" t="str">
        <f>$A93&amp;$C93&amp;"S"</f>
        <v>BoHSSOS</v>
      </c>
      <c r="G93" s="30">
        <v>2500</v>
      </c>
      <c r="H93" s="31">
        <f>ROW($A93)+0.01</f>
        <v>93.01</v>
      </c>
      <c r="I93" s="34" t="str">
        <f>$A93&amp;$C93&amp;"M"</f>
        <v>BoHSSOM</v>
      </c>
      <c r="J93" s="31">
        <v>250</v>
      </c>
      <c r="K93" s="32">
        <f>ROW($A93)+0.03</f>
        <v>93.03</v>
      </c>
      <c r="L93" s="25"/>
    </row>
    <row r="94" spans="1:12" x14ac:dyDescent="0.25">
      <c r="A94" s="26" t="s">
        <v>34</v>
      </c>
      <c r="B94" s="27"/>
      <c r="C94" s="27" t="s">
        <v>44</v>
      </c>
      <c r="D94" s="41">
        <v>15</v>
      </c>
      <c r="E94" s="41"/>
      <c r="F94" s="34" t="str">
        <f>$A94&amp;$C94&amp;"S"</f>
        <v>CitiSSOS</v>
      </c>
      <c r="G94" s="30">
        <v>2500</v>
      </c>
      <c r="H94" s="31">
        <f>ROW($A94)+0.01</f>
        <v>94.01</v>
      </c>
      <c r="I94" s="34" t="str">
        <f>$A94&amp;$C94&amp;"M"</f>
        <v>CitiSSOM</v>
      </c>
      <c r="J94" s="31">
        <v>250</v>
      </c>
      <c r="K94" s="32">
        <f>ROW($A94)+0.03</f>
        <v>94.03</v>
      </c>
      <c r="L94" s="25"/>
    </row>
    <row r="95" spans="1:12" x14ac:dyDescent="0.25">
      <c r="A95" s="26" t="s">
        <v>13</v>
      </c>
      <c r="B95" s="27" t="s">
        <v>142</v>
      </c>
      <c r="C95" s="27" t="s">
        <v>44</v>
      </c>
      <c r="D95" s="41">
        <v>15</v>
      </c>
      <c r="E95" s="41"/>
      <c r="F95" s="34" t="str">
        <f>$A95&amp;$C95&amp;"S"</f>
        <v>MUFGSSOS</v>
      </c>
      <c r="G95" s="30">
        <v>2500</v>
      </c>
      <c r="H95" s="31">
        <f>ROW($A95)+0.01</f>
        <v>95.01</v>
      </c>
      <c r="I95" s="34" t="str">
        <f>$A95&amp;$C95&amp;"M"</f>
        <v>MUFGSSOM</v>
      </c>
      <c r="J95" s="31">
        <v>250</v>
      </c>
      <c r="K95" s="32">
        <f>ROW($A95)+0.03</f>
        <v>95.03</v>
      </c>
      <c r="L95" s="25"/>
    </row>
    <row r="96" spans="1:12" x14ac:dyDescent="0.25">
      <c r="A96" s="26"/>
      <c r="B96" s="27"/>
      <c r="C96" s="27"/>
      <c r="D96" s="41"/>
      <c r="E96" s="41"/>
      <c r="F96" s="34"/>
      <c r="G96" s="30"/>
      <c r="H96" s="31"/>
      <c r="I96" s="34"/>
      <c r="J96" s="31"/>
      <c r="K96" s="32"/>
      <c r="L96" s="25"/>
    </row>
    <row r="97" spans="1:12" x14ac:dyDescent="0.25">
      <c r="A97" s="26" t="s">
        <v>12</v>
      </c>
      <c r="B97" s="27" t="s">
        <v>8</v>
      </c>
      <c r="C97" s="27" t="s">
        <v>85</v>
      </c>
      <c r="D97" s="41">
        <v>15</v>
      </c>
      <c r="E97" s="41"/>
      <c r="F97" s="34">
        <v>12260</v>
      </c>
      <c r="G97" s="30">
        <v>2500</v>
      </c>
      <c r="H97" s="31">
        <v>50</v>
      </c>
      <c r="I97" s="34" t="s">
        <v>46</v>
      </c>
      <c r="J97" s="31">
        <v>250</v>
      </c>
      <c r="K97" s="32">
        <v>0</v>
      </c>
      <c r="L97" s="25"/>
    </row>
    <row r="98" spans="1:12" x14ac:dyDescent="0.25">
      <c r="A98" s="26" t="s">
        <v>12</v>
      </c>
      <c r="B98" s="27" t="s">
        <v>8</v>
      </c>
      <c r="C98" s="27" t="s">
        <v>135</v>
      </c>
      <c r="D98" s="41">
        <v>15</v>
      </c>
      <c r="E98" s="41"/>
      <c r="F98" s="34">
        <v>12261</v>
      </c>
      <c r="G98" s="30">
        <v>2500</v>
      </c>
      <c r="H98" s="31">
        <v>1500</v>
      </c>
      <c r="I98" s="34" t="s">
        <v>46</v>
      </c>
      <c r="J98" s="31">
        <v>250</v>
      </c>
      <c r="K98" s="32">
        <v>0</v>
      </c>
      <c r="L98" s="25"/>
    </row>
    <row r="99" spans="1:12" x14ac:dyDescent="0.25">
      <c r="A99" s="26" t="s">
        <v>12</v>
      </c>
      <c r="B99" s="27"/>
      <c r="C99" s="27" t="s">
        <v>136</v>
      </c>
      <c r="D99" s="41">
        <v>15</v>
      </c>
      <c r="E99" s="41"/>
      <c r="F99" s="34">
        <v>12262</v>
      </c>
      <c r="G99" s="30">
        <v>2500</v>
      </c>
      <c r="H99" s="31">
        <v>2000</v>
      </c>
      <c r="I99" s="34" t="s">
        <v>46</v>
      </c>
      <c r="J99" s="31">
        <v>250</v>
      </c>
      <c r="K99" s="32">
        <v>0</v>
      </c>
      <c r="L99" s="25"/>
    </row>
    <row r="100" spans="1:12" x14ac:dyDescent="0.25">
      <c r="A100" s="26" t="s">
        <v>11</v>
      </c>
      <c r="B100" s="27"/>
      <c r="C100" s="27" t="s">
        <v>85</v>
      </c>
      <c r="D100" s="41">
        <v>15</v>
      </c>
      <c r="E100" s="41"/>
      <c r="F100" s="34" t="str">
        <f>$A100&amp;$C100&amp;"S"</f>
        <v>BoHText2PayS</v>
      </c>
      <c r="G100" s="30">
        <v>2500</v>
      </c>
      <c r="H100" s="31">
        <f>ROW($A100)+0.01</f>
        <v>100.01</v>
      </c>
      <c r="I100" s="34" t="str">
        <f>$A100&amp;$C100&amp;"M"</f>
        <v>BoHText2PayM</v>
      </c>
      <c r="J100" s="31">
        <v>250</v>
      </c>
      <c r="K100" s="32">
        <f>ROW($A100)+0.03</f>
        <v>100.03</v>
      </c>
      <c r="L100" s="25"/>
    </row>
    <row r="101" spans="1:12" x14ac:dyDescent="0.25">
      <c r="A101" s="26" t="s">
        <v>34</v>
      </c>
      <c r="B101" s="27"/>
      <c r="C101" s="27" t="s">
        <v>85</v>
      </c>
      <c r="D101" s="41">
        <v>15</v>
      </c>
      <c r="E101" s="41"/>
      <c r="F101" s="34" t="str">
        <f>$A101&amp;$C101&amp;"S"</f>
        <v>CitiText2PayS</v>
      </c>
      <c r="G101" s="30">
        <v>2500</v>
      </c>
      <c r="H101" s="31">
        <f>ROW($A101)+0.01</f>
        <v>101.01</v>
      </c>
      <c r="I101" s="34" t="str">
        <f>$A101&amp;$C101&amp;"M"</f>
        <v>CitiText2PayM</v>
      </c>
      <c r="J101" s="31">
        <v>250</v>
      </c>
      <c r="K101" s="32">
        <f>ROW($A101)+0.03</f>
        <v>101.03</v>
      </c>
      <c r="L101" s="25"/>
    </row>
    <row r="102" spans="1:12" x14ac:dyDescent="0.25">
      <c r="A102" s="26" t="s">
        <v>13</v>
      </c>
      <c r="B102" s="27" t="s">
        <v>142</v>
      </c>
      <c r="C102" s="27" t="s">
        <v>85</v>
      </c>
      <c r="D102" s="41">
        <v>15</v>
      </c>
      <c r="E102" s="41"/>
      <c r="F102" s="34" t="str">
        <f>$A102&amp;$C102&amp;"S"</f>
        <v>MUFGText2PayS</v>
      </c>
      <c r="G102" s="30">
        <v>2500</v>
      </c>
      <c r="H102" s="31">
        <f>ROW($A102)+0.01</f>
        <v>102.01</v>
      </c>
      <c r="I102" s="34" t="str">
        <f>$A102&amp;$C102&amp;"M"</f>
        <v>MUFGText2PayM</v>
      </c>
      <c r="J102" s="31">
        <v>250</v>
      </c>
      <c r="K102" s="32">
        <f>ROW($A102)+0.03</f>
        <v>102.03</v>
      </c>
      <c r="L102" s="25"/>
    </row>
    <row r="103" spans="1:12" x14ac:dyDescent="0.25">
      <c r="A103" s="26"/>
      <c r="B103" s="27"/>
      <c r="C103" s="27"/>
      <c r="D103" s="41"/>
      <c r="E103" s="41"/>
      <c r="F103" s="34"/>
      <c r="G103" s="30"/>
      <c r="H103" s="31"/>
      <c r="I103" s="34"/>
      <c r="J103" s="31"/>
      <c r="K103" s="32"/>
      <c r="L103" s="25"/>
    </row>
    <row r="104" spans="1:12" x14ac:dyDescent="0.25">
      <c r="A104" s="26" t="s">
        <v>12</v>
      </c>
      <c r="B104" s="27"/>
      <c r="C104" s="27" t="s">
        <v>49</v>
      </c>
      <c r="D104" s="41">
        <v>15</v>
      </c>
      <c r="E104" s="41"/>
      <c r="F104" s="34" t="str">
        <f>$A104&amp;$C104&amp;"S"</f>
        <v>BMODevelopmentS</v>
      </c>
      <c r="G104" s="30">
        <v>195</v>
      </c>
      <c r="H104" s="31">
        <v>195</v>
      </c>
      <c r="I104" s="34"/>
      <c r="J104" s="31"/>
      <c r="K104" s="32"/>
      <c r="L104" s="25"/>
    </row>
    <row r="105" spans="1:12" x14ac:dyDescent="0.25">
      <c r="A105" s="26" t="s">
        <v>11</v>
      </c>
      <c r="B105" s="27"/>
      <c r="C105" s="27" t="s">
        <v>49</v>
      </c>
      <c r="D105" s="41">
        <v>15</v>
      </c>
      <c r="E105" s="41"/>
      <c r="F105" s="34" t="str">
        <f>$A105&amp;$C105&amp;"S"</f>
        <v>BoHDevelopmentS</v>
      </c>
      <c r="G105" s="30">
        <v>195</v>
      </c>
      <c r="H105" s="31">
        <v>195</v>
      </c>
      <c r="I105" s="34"/>
      <c r="J105" s="31"/>
      <c r="K105" s="32"/>
      <c r="L105" s="25"/>
    </row>
    <row r="106" spans="1:12" x14ac:dyDescent="0.25">
      <c r="A106" s="26" t="s">
        <v>34</v>
      </c>
      <c r="B106" s="27"/>
      <c r="C106" s="27" t="s">
        <v>49</v>
      </c>
      <c r="D106" s="41">
        <v>15</v>
      </c>
      <c r="E106" s="41"/>
      <c r="F106" s="34" t="str">
        <f>$A106&amp;$C106&amp;"S"</f>
        <v>CitiDevelopmentS</v>
      </c>
      <c r="G106" s="30">
        <v>195</v>
      </c>
      <c r="H106" s="31">
        <v>195</v>
      </c>
      <c r="I106" s="34"/>
      <c r="J106" s="31"/>
      <c r="K106" s="32"/>
      <c r="L106" s="25"/>
    </row>
    <row r="107" spans="1:12" x14ac:dyDescent="0.25">
      <c r="A107" s="26" t="s">
        <v>13</v>
      </c>
      <c r="B107" s="27"/>
      <c r="C107" s="27" t="s">
        <v>49</v>
      </c>
      <c r="D107" s="41">
        <v>15</v>
      </c>
      <c r="E107" s="41"/>
      <c r="F107" s="34" t="str">
        <f>$A107&amp;$C107&amp;"S"</f>
        <v>MUFGDevelopmentS</v>
      </c>
      <c r="G107" s="30">
        <v>195</v>
      </c>
      <c r="H107" s="31">
        <v>195</v>
      </c>
      <c r="I107" s="34"/>
      <c r="J107" s="31"/>
      <c r="K107" s="32"/>
      <c r="L107" s="25"/>
    </row>
    <row r="108" spans="1:12" x14ac:dyDescent="0.25">
      <c r="A108" s="26"/>
      <c r="B108" s="27"/>
      <c r="C108" s="27"/>
      <c r="D108" s="41"/>
      <c r="E108" s="41"/>
      <c r="F108" s="34"/>
      <c r="G108" s="30"/>
      <c r="H108" s="31"/>
      <c r="I108" s="34"/>
      <c r="J108" s="31"/>
      <c r="K108" s="32"/>
      <c r="L108" s="25"/>
    </row>
    <row r="109" spans="1:12" x14ac:dyDescent="0.25">
      <c r="A109" s="26" t="s">
        <v>12</v>
      </c>
      <c r="B109" s="27"/>
      <c r="C109" s="27" t="s">
        <v>119</v>
      </c>
      <c r="D109" s="41">
        <v>15</v>
      </c>
      <c r="E109" s="41"/>
      <c r="F109" s="34" t="str">
        <f>$A109&amp;$C109&amp;"S"</f>
        <v>BMOProfessional ServicesS</v>
      </c>
      <c r="G109" s="30">
        <v>165</v>
      </c>
      <c r="H109" s="31">
        <v>165</v>
      </c>
      <c r="I109" s="34"/>
      <c r="J109" s="31"/>
      <c r="K109" s="32"/>
      <c r="L109" s="25"/>
    </row>
    <row r="110" spans="1:12" x14ac:dyDescent="0.25">
      <c r="A110" s="26" t="s">
        <v>11</v>
      </c>
      <c r="B110" s="27"/>
      <c r="C110" s="27" t="s">
        <v>119</v>
      </c>
      <c r="D110" s="41">
        <v>15</v>
      </c>
      <c r="E110" s="41"/>
      <c r="F110" s="34" t="str">
        <f>$A110&amp;$C110&amp;"S"</f>
        <v>BoHProfessional ServicesS</v>
      </c>
      <c r="G110" s="30">
        <v>165</v>
      </c>
      <c r="H110" s="31">
        <v>165</v>
      </c>
      <c r="I110" s="34"/>
      <c r="J110" s="31"/>
      <c r="K110" s="32"/>
      <c r="L110" s="25"/>
    </row>
    <row r="111" spans="1:12" x14ac:dyDescent="0.25">
      <c r="A111" s="26" t="s">
        <v>34</v>
      </c>
      <c r="B111" s="27"/>
      <c r="C111" s="27" t="s">
        <v>119</v>
      </c>
      <c r="D111" s="41">
        <v>15</v>
      </c>
      <c r="E111" s="41"/>
      <c r="F111" s="34" t="str">
        <f>$A111&amp;$C111&amp;"S"</f>
        <v>CitiProfessional ServicesS</v>
      </c>
      <c r="G111" s="30">
        <v>165</v>
      </c>
      <c r="H111" s="31">
        <v>165</v>
      </c>
      <c r="I111" s="34"/>
      <c r="J111" s="31"/>
      <c r="K111" s="32"/>
      <c r="L111" s="25"/>
    </row>
    <row r="112" spans="1:12" ht="15.75" thickBot="1" x14ac:dyDescent="0.3">
      <c r="A112" s="46" t="s">
        <v>13</v>
      </c>
      <c r="B112" s="47"/>
      <c r="C112" s="47" t="s">
        <v>119</v>
      </c>
      <c r="D112" s="48">
        <v>15</v>
      </c>
      <c r="E112" s="48"/>
      <c r="F112" s="49" t="str">
        <f>$A112&amp;$C112&amp;"S"</f>
        <v>MUFGProfessional ServicesS</v>
      </c>
      <c r="G112" s="50">
        <v>165</v>
      </c>
      <c r="H112" s="51">
        <v>165</v>
      </c>
      <c r="I112" s="49"/>
      <c r="J112" s="51"/>
      <c r="K112" s="52"/>
      <c r="L112" s="53"/>
    </row>
    <row r="113" spans="1:12" ht="15.75" thickTop="1" x14ac:dyDescent="0.25">
      <c r="A113" s="27"/>
      <c r="B113" s="27"/>
      <c r="C113" s="27"/>
      <c r="D113" s="41"/>
      <c r="E113" s="41"/>
      <c r="F113" s="34"/>
      <c r="G113" s="30"/>
      <c r="H113" s="31"/>
      <c r="I113" s="34"/>
      <c r="J113" s="31"/>
      <c r="K113" s="32"/>
      <c r="L113" s="12"/>
    </row>
    <row r="114" spans="1:12" ht="15.75" thickBot="1" x14ac:dyDescent="0.3">
      <c r="A114" s="27"/>
      <c r="B114" s="27"/>
      <c r="C114" s="27"/>
      <c r="D114" s="41"/>
      <c r="E114" s="41"/>
      <c r="F114" s="34"/>
      <c r="G114" s="30"/>
      <c r="H114" s="31"/>
      <c r="I114" s="34"/>
      <c r="J114" s="31"/>
      <c r="K114" s="32"/>
      <c r="L114" s="12"/>
    </row>
    <row r="115" spans="1:12" ht="22.5" thickTop="1" thickBot="1" x14ac:dyDescent="0.3">
      <c r="A115" s="81" t="s">
        <v>191</v>
      </c>
      <c r="B115" s="82"/>
      <c r="C115" s="82"/>
      <c r="D115" s="83"/>
      <c r="E115" s="83"/>
      <c r="F115" s="84"/>
      <c r="G115" s="85"/>
      <c r="H115" s="305"/>
      <c r="I115" s="1"/>
      <c r="J115" s="1"/>
      <c r="L115" s="1"/>
    </row>
    <row r="116" spans="1:12" ht="15.75" thickTop="1" x14ac:dyDescent="0.25">
      <c r="A116" s="345" t="s">
        <v>175</v>
      </c>
      <c r="B116" s="346"/>
      <c r="C116" s="346"/>
      <c r="D116" s="343" t="s">
        <v>229</v>
      </c>
      <c r="E116" s="344"/>
      <c r="F116" s="341"/>
      <c r="G116" s="341"/>
      <c r="H116" s="347"/>
      <c r="I116" s="1"/>
      <c r="J116" s="1"/>
      <c r="L116" s="1"/>
    </row>
    <row r="117" spans="1:12" x14ac:dyDescent="0.25">
      <c r="A117" s="24" t="s">
        <v>115</v>
      </c>
      <c r="B117" s="21"/>
      <c r="C117" s="64"/>
      <c r="D117" s="67"/>
      <c r="E117" s="22"/>
      <c r="F117" s="18" t="s">
        <v>190</v>
      </c>
      <c r="G117" s="18"/>
      <c r="H117" s="306"/>
      <c r="I117" s="1"/>
      <c r="J117" s="1"/>
      <c r="L117" s="1"/>
    </row>
    <row r="118" spans="1:12" ht="15.75" thickBot="1" x14ac:dyDescent="0.3">
      <c r="A118" s="56" t="s">
        <v>116</v>
      </c>
      <c r="B118" s="57" t="s">
        <v>5</v>
      </c>
      <c r="C118" s="65" t="s">
        <v>45</v>
      </c>
      <c r="D118" s="68" t="s">
        <v>230</v>
      </c>
      <c r="E118" s="59" t="s">
        <v>231</v>
      </c>
      <c r="F118" s="60" t="s">
        <v>111</v>
      </c>
      <c r="G118" s="58" t="s">
        <v>101</v>
      </c>
      <c r="H118" s="307" t="s">
        <v>102</v>
      </c>
      <c r="I118" s="1"/>
      <c r="J118" s="1"/>
      <c r="L118" s="1"/>
    </row>
    <row r="119" spans="1:12" ht="15.75" thickTop="1" x14ac:dyDescent="0.25">
      <c r="A119" s="263" t="s">
        <v>31</v>
      </c>
      <c r="B119" s="264"/>
      <c r="C119" s="264" t="s">
        <v>95</v>
      </c>
      <c r="D119" s="265"/>
      <c r="E119" s="265"/>
      <c r="F119" s="285"/>
      <c r="G119" s="267">
        <v>1</v>
      </c>
      <c r="H119" s="280"/>
      <c r="I119" s="1"/>
      <c r="J119" s="1"/>
      <c r="L119" s="1"/>
    </row>
    <row r="120" spans="1:12" x14ac:dyDescent="0.25">
      <c r="A120" s="69" t="s">
        <v>31</v>
      </c>
      <c r="B120" s="31"/>
      <c r="C120" s="31" t="s">
        <v>96</v>
      </c>
      <c r="D120" s="70"/>
      <c r="E120" s="70"/>
      <c r="F120" s="27"/>
      <c r="G120" s="9">
        <v>1</v>
      </c>
      <c r="H120" s="269"/>
      <c r="I120" s="1"/>
      <c r="J120" s="1"/>
      <c r="L120" s="1"/>
    </row>
    <row r="121" spans="1:12" x14ac:dyDescent="0.25">
      <c r="A121" s="69"/>
      <c r="B121" s="31"/>
      <c r="C121" s="31"/>
      <c r="D121" s="70"/>
      <c r="E121" s="70"/>
      <c r="F121" s="27"/>
      <c r="G121" s="27"/>
      <c r="H121" s="44"/>
      <c r="I121" s="1"/>
      <c r="J121" s="1"/>
      <c r="L121" s="1"/>
    </row>
    <row r="122" spans="1:12" x14ac:dyDescent="0.25">
      <c r="A122" s="69" t="s">
        <v>31</v>
      </c>
      <c r="B122" s="31"/>
      <c r="C122" s="31" t="s">
        <v>132</v>
      </c>
      <c r="D122" s="70">
        <v>0</v>
      </c>
      <c r="E122" s="70">
        <v>1</v>
      </c>
      <c r="F122" s="27"/>
      <c r="G122" s="9"/>
      <c r="H122" s="268">
        <v>15</v>
      </c>
      <c r="I122" s="1"/>
      <c r="J122" s="1"/>
      <c r="L122" s="1"/>
    </row>
    <row r="123" spans="1:12" x14ac:dyDescent="0.25">
      <c r="A123" s="69" t="s">
        <v>31</v>
      </c>
      <c r="B123" s="31"/>
      <c r="C123" s="31" t="s">
        <v>159</v>
      </c>
      <c r="D123" s="70">
        <v>5</v>
      </c>
      <c r="E123" s="70"/>
      <c r="F123" s="27"/>
      <c r="G123" s="9"/>
      <c r="H123" s="268">
        <v>50</v>
      </c>
      <c r="I123" s="1"/>
      <c r="J123" s="1"/>
      <c r="L123" s="1"/>
    </row>
    <row r="124" spans="1:12" x14ac:dyDescent="0.25">
      <c r="A124" s="69"/>
      <c r="B124" s="31"/>
      <c r="C124" s="31"/>
      <c r="D124" s="70"/>
      <c r="E124" s="70"/>
      <c r="F124" s="27"/>
      <c r="G124" s="9"/>
      <c r="H124" s="269"/>
      <c r="I124" s="1"/>
      <c r="J124" s="1"/>
      <c r="L124" s="1"/>
    </row>
    <row r="125" spans="1:12" x14ac:dyDescent="0.25">
      <c r="A125" s="69" t="s">
        <v>31</v>
      </c>
      <c r="B125" s="31"/>
      <c r="C125" s="31"/>
      <c r="D125" s="27"/>
      <c r="E125" s="27"/>
      <c r="F125" s="27"/>
      <c r="G125" s="16">
        <v>0.09</v>
      </c>
      <c r="H125" s="286"/>
      <c r="I125" s="1"/>
      <c r="J125" s="1"/>
      <c r="L125" s="1"/>
    </row>
    <row r="126" spans="1:12" x14ac:dyDescent="0.25">
      <c r="A126" s="69"/>
      <c r="B126" s="31"/>
      <c r="C126" s="31"/>
      <c r="D126" s="27"/>
      <c r="E126" s="27"/>
      <c r="F126" s="27"/>
      <c r="G126" s="27"/>
      <c r="H126" s="44"/>
      <c r="I126" s="1"/>
      <c r="J126" s="1"/>
      <c r="L126" s="1"/>
    </row>
    <row r="127" spans="1:12" x14ac:dyDescent="0.25">
      <c r="A127" s="69" t="s">
        <v>31</v>
      </c>
      <c r="B127" s="31"/>
      <c r="C127" s="31" t="s">
        <v>176</v>
      </c>
      <c r="D127" s="27">
        <v>0</v>
      </c>
      <c r="E127" s="70">
        <v>1000</v>
      </c>
      <c r="F127" s="27"/>
      <c r="G127" s="9">
        <v>0.45</v>
      </c>
      <c r="H127" s="269"/>
      <c r="I127" s="1"/>
      <c r="J127" s="1"/>
      <c r="L127" s="1"/>
    </row>
    <row r="128" spans="1:12" x14ac:dyDescent="0.25">
      <c r="A128" s="69" t="s">
        <v>31</v>
      </c>
      <c r="B128" s="31"/>
      <c r="C128" s="31" t="s">
        <v>176</v>
      </c>
      <c r="D128" s="70">
        <v>1001</v>
      </c>
      <c r="E128" s="70">
        <v>5000</v>
      </c>
      <c r="F128" s="27"/>
      <c r="G128" s="9">
        <v>0.4</v>
      </c>
      <c r="H128" s="269"/>
      <c r="I128" s="1"/>
      <c r="J128" s="1"/>
      <c r="L128" s="1"/>
    </row>
    <row r="129" spans="1:12" x14ac:dyDescent="0.25">
      <c r="A129" s="69" t="s">
        <v>31</v>
      </c>
      <c r="B129" s="31"/>
      <c r="C129" s="31" t="s">
        <v>176</v>
      </c>
      <c r="D129" s="70">
        <v>5001</v>
      </c>
      <c r="E129" s="70">
        <v>10000</v>
      </c>
      <c r="F129" s="27"/>
      <c r="G129" s="9">
        <v>0.35</v>
      </c>
      <c r="H129" s="269"/>
      <c r="I129" s="1"/>
      <c r="J129" s="1"/>
      <c r="L129" s="1"/>
    </row>
    <row r="130" spans="1:12" x14ac:dyDescent="0.25">
      <c r="A130" s="69" t="s">
        <v>31</v>
      </c>
      <c r="B130" s="31"/>
      <c r="C130" s="31" t="s">
        <v>176</v>
      </c>
      <c r="D130" s="70">
        <v>10001</v>
      </c>
      <c r="E130" s="70">
        <v>50000</v>
      </c>
      <c r="F130" s="27"/>
      <c r="G130" s="9">
        <v>0.3</v>
      </c>
      <c r="H130" s="269"/>
      <c r="I130" s="1"/>
      <c r="J130" s="1"/>
      <c r="L130" s="1"/>
    </row>
    <row r="131" spans="1:12" x14ac:dyDescent="0.25">
      <c r="A131" s="69" t="s">
        <v>31</v>
      </c>
      <c r="B131" s="31"/>
      <c r="C131" s="31" t="s">
        <v>176</v>
      </c>
      <c r="D131" s="70">
        <v>50001</v>
      </c>
      <c r="E131" s="27"/>
      <c r="F131" s="27"/>
      <c r="G131" s="9">
        <v>0.25</v>
      </c>
      <c r="H131" s="269"/>
      <c r="I131" s="1"/>
      <c r="J131" s="1"/>
      <c r="L131" s="1"/>
    </row>
    <row r="132" spans="1:12" x14ac:dyDescent="0.25">
      <c r="A132" s="69" t="s">
        <v>31</v>
      </c>
      <c r="B132" s="31"/>
      <c r="C132" s="31" t="s">
        <v>177</v>
      </c>
      <c r="D132" s="27"/>
      <c r="E132" s="27"/>
      <c r="F132" s="27"/>
      <c r="G132" s="9">
        <v>1</v>
      </c>
      <c r="H132" s="269"/>
      <c r="I132" s="1"/>
      <c r="J132" s="1"/>
      <c r="L132" s="1"/>
    </row>
    <row r="133" spans="1:12" x14ac:dyDescent="0.25">
      <c r="A133" s="69" t="s">
        <v>31</v>
      </c>
      <c r="B133" s="31"/>
      <c r="C133" s="31" t="s">
        <v>178</v>
      </c>
      <c r="D133" s="27">
        <v>0</v>
      </c>
      <c r="E133" s="70">
        <v>1000</v>
      </c>
      <c r="F133" s="27"/>
      <c r="G133" s="9">
        <v>0.4</v>
      </c>
      <c r="H133" s="269"/>
      <c r="I133" s="1"/>
      <c r="J133" s="1"/>
      <c r="L133" s="1"/>
    </row>
    <row r="134" spans="1:12" x14ac:dyDescent="0.25">
      <c r="A134" s="69" t="s">
        <v>31</v>
      </c>
      <c r="B134" s="31"/>
      <c r="C134" s="31" t="s">
        <v>178</v>
      </c>
      <c r="D134" s="70">
        <v>1001</v>
      </c>
      <c r="E134" s="70">
        <v>5000</v>
      </c>
      <c r="F134" s="27"/>
      <c r="G134" s="9">
        <v>0.35</v>
      </c>
      <c r="H134" s="269"/>
      <c r="I134" s="1"/>
      <c r="J134" s="1"/>
      <c r="L134" s="1"/>
    </row>
    <row r="135" spans="1:12" x14ac:dyDescent="0.25">
      <c r="A135" s="69" t="s">
        <v>31</v>
      </c>
      <c r="B135" s="31"/>
      <c r="C135" s="31" t="s">
        <v>178</v>
      </c>
      <c r="D135" s="70">
        <v>5001</v>
      </c>
      <c r="E135" s="70">
        <v>10000</v>
      </c>
      <c r="F135" s="27"/>
      <c r="G135" s="9">
        <v>0.3</v>
      </c>
      <c r="H135" s="269"/>
      <c r="I135" s="1"/>
      <c r="J135" s="1"/>
      <c r="L135" s="1"/>
    </row>
    <row r="136" spans="1:12" x14ac:dyDescent="0.25">
      <c r="A136" s="69" t="s">
        <v>31</v>
      </c>
      <c r="B136" s="31"/>
      <c r="C136" s="31" t="s">
        <v>178</v>
      </c>
      <c r="D136" s="70">
        <v>10001</v>
      </c>
      <c r="E136" s="70">
        <v>50000</v>
      </c>
      <c r="F136" s="27"/>
      <c r="G136" s="9">
        <v>0.25</v>
      </c>
      <c r="H136" s="269"/>
      <c r="I136" s="1"/>
      <c r="J136" s="1"/>
      <c r="L136" s="1"/>
    </row>
    <row r="137" spans="1:12" x14ac:dyDescent="0.25">
      <c r="A137" s="69" t="s">
        <v>31</v>
      </c>
      <c r="B137" s="31"/>
      <c r="C137" s="31" t="s">
        <v>178</v>
      </c>
      <c r="D137" s="70">
        <v>50001</v>
      </c>
      <c r="E137" s="70">
        <v>100000</v>
      </c>
      <c r="F137" s="27"/>
      <c r="G137" s="9">
        <v>0.2</v>
      </c>
      <c r="H137" s="269"/>
      <c r="I137" s="1"/>
      <c r="J137" s="1"/>
      <c r="L137" s="1"/>
    </row>
    <row r="138" spans="1:12" x14ac:dyDescent="0.25">
      <c r="A138" s="69" t="s">
        <v>31</v>
      </c>
      <c r="B138" s="31"/>
      <c r="C138" s="31" t="s">
        <v>178</v>
      </c>
      <c r="D138" s="70">
        <v>100001</v>
      </c>
      <c r="E138" s="70">
        <v>250000</v>
      </c>
      <c r="F138" s="27"/>
      <c r="G138" s="9">
        <v>0.17499999999999999</v>
      </c>
      <c r="H138" s="269"/>
      <c r="I138" s="1"/>
      <c r="J138" s="1"/>
      <c r="L138" s="1"/>
    </row>
    <row r="139" spans="1:12" x14ac:dyDescent="0.25">
      <c r="A139" s="69" t="s">
        <v>31</v>
      </c>
      <c r="B139" s="31"/>
      <c r="C139" s="31" t="s">
        <v>178</v>
      </c>
      <c r="D139" s="70">
        <v>250001</v>
      </c>
      <c r="E139" s="70">
        <v>500000</v>
      </c>
      <c r="F139" s="27"/>
      <c r="G139" s="9">
        <v>0.15</v>
      </c>
      <c r="H139" s="269"/>
      <c r="I139" s="1"/>
      <c r="J139" s="1"/>
      <c r="L139" s="1"/>
    </row>
    <row r="140" spans="1:12" x14ac:dyDescent="0.25">
      <c r="A140" s="69" t="s">
        <v>31</v>
      </c>
      <c r="B140" s="31"/>
      <c r="C140" s="31" t="s">
        <v>178</v>
      </c>
      <c r="D140" s="70">
        <v>500001</v>
      </c>
      <c r="E140" s="70">
        <v>1000000</v>
      </c>
      <c r="F140" s="27"/>
      <c r="G140" s="9">
        <v>0.125</v>
      </c>
      <c r="H140" s="269"/>
      <c r="I140" s="1"/>
      <c r="J140" s="1"/>
      <c r="L140" s="1"/>
    </row>
    <row r="141" spans="1:12" x14ac:dyDescent="0.25">
      <c r="A141" s="69" t="s">
        <v>31</v>
      </c>
      <c r="B141" s="31"/>
      <c r="C141" s="31" t="s">
        <v>178</v>
      </c>
      <c r="D141" s="70">
        <v>1000001</v>
      </c>
      <c r="E141" s="70"/>
      <c r="F141" s="27"/>
      <c r="G141" s="9">
        <v>0.1</v>
      </c>
      <c r="H141" s="269"/>
      <c r="I141" s="1"/>
      <c r="J141" s="1"/>
      <c r="L141" s="1"/>
    </row>
    <row r="142" spans="1:12" x14ac:dyDescent="0.25">
      <c r="A142" s="69"/>
      <c r="B142" s="31"/>
      <c r="C142" s="31"/>
      <c r="D142" s="70"/>
      <c r="E142" s="70"/>
      <c r="F142" s="27"/>
      <c r="G142" s="27"/>
      <c r="H142" s="44"/>
      <c r="I142" s="1"/>
      <c r="J142" s="1"/>
      <c r="L142" s="1"/>
    </row>
    <row r="143" spans="1:12" x14ac:dyDescent="0.25">
      <c r="A143" s="69" t="s">
        <v>31</v>
      </c>
      <c r="B143" s="31" t="s">
        <v>29</v>
      </c>
      <c r="C143" s="31" t="s">
        <v>75</v>
      </c>
      <c r="D143" s="70">
        <v>0</v>
      </c>
      <c r="E143" s="70">
        <v>500000</v>
      </c>
      <c r="F143" s="27"/>
      <c r="G143" s="9">
        <v>0.05</v>
      </c>
      <c r="H143" s="269"/>
      <c r="I143" s="1"/>
      <c r="J143" s="1"/>
      <c r="L143" s="1"/>
    </row>
    <row r="144" spans="1:12" x14ac:dyDescent="0.25">
      <c r="A144" s="69" t="s">
        <v>31</v>
      </c>
      <c r="B144" s="31" t="s">
        <v>29</v>
      </c>
      <c r="C144" s="31" t="s">
        <v>74</v>
      </c>
      <c r="D144" s="27">
        <v>0</v>
      </c>
      <c r="E144" s="70">
        <v>50000</v>
      </c>
      <c r="F144" s="27"/>
      <c r="G144" s="19">
        <v>0.01</v>
      </c>
      <c r="H144" s="270"/>
      <c r="I144" s="1"/>
      <c r="J144" s="1"/>
      <c r="L144" s="1"/>
    </row>
    <row r="145" spans="1:12" x14ac:dyDescent="0.25">
      <c r="A145" s="69" t="s">
        <v>31</v>
      </c>
      <c r="B145" s="31" t="s">
        <v>29</v>
      </c>
      <c r="C145" s="31" t="s">
        <v>74</v>
      </c>
      <c r="D145" s="70">
        <v>50001</v>
      </c>
      <c r="E145" s="70"/>
      <c r="F145" s="27"/>
      <c r="G145" s="19">
        <v>0.05</v>
      </c>
      <c r="H145" s="270"/>
      <c r="I145" s="1"/>
      <c r="J145" s="1"/>
      <c r="L145" s="1"/>
    </row>
    <row r="146" spans="1:12" x14ac:dyDescent="0.25">
      <c r="A146" s="69" t="s">
        <v>31</v>
      </c>
      <c r="B146" s="31" t="s">
        <v>29</v>
      </c>
      <c r="C146" s="31" t="s">
        <v>124</v>
      </c>
      <c r="D146" s="70">
        <v>0</v>
      </c>
      <c r="E146" s="70">
        <v>50000</v>
      </c>
      <c r="F146" s="27"/>
      <c r="G146" s="10">
        <v>0.15</v>
      </c>
      <c r="H146" s="270"/>
      <c r="I146" s="1"/>
      <c r="J146" s="1"/>
      <c r="L146" s="1"/>
    </row>
    <row r="147" spans="1:12" x14ac:dyDescent="0.25">
      <c r="A147" s="69" t="s">
        <v>31</v>
      </c>
      <c r="B147" s="31" t="s">
        <v>29</v>
      </c>
      <c r="C147" s="31" t="s">
        <v>124</v>
      </c>
      <c r="D147" s="70">
        <v>50001</v>
      </c>
      <c r="E147" s="70">
        <v>250000</v>
      </c>
      <c r="F147" s="27"/>
      <c r="G147" s="10">
        <v>0.125</v>
      </c>
      <c r="H147" s="270"/>
      <c r="I147" s="1"/>
      <c r="J147" s="1"/>
      <c r="L147" s="1"/>
    </row>
    <row r="148" spans="1:12" x14ac:dyDescent="0.25">
      <c r="A148" s="69" t="s">
        <v>31</v>
      </c>
      <c r="B148" s="31" t="s">
        <v>29</v>
      </c>
      <c r="C148" s="31" t="s">
        <v>124</v>
      </c>
      <c r="D148" s="70">
        <v>250001</v>
      </c>
      <c r="E148" s="70">
        <v>500000</v>
      </c>
      <c r="F148" s="27"/>
      <c r="G148" s="10">
        <v>0.1</v>
      </c>
      <c r="H148" s="270"/>
      <c r="I148" s="1"/>
      <c r="J148" s="1"/>
      <c r="L148" s="1"/>
    </row>
    <row r="149" spans="1:12" ht="15.75" thickBot="1" x14ac:dyDescent="0.3">
      <c r="A149" s="78" t="s">
        <v>31</v>
      </c>
      <c r="B149" s="51" t="s">
        <v>29</v>
      </c>
      <c r="C149" s="51" t="s">
        <v>124</v>
      </c>
      <c r="D149" s="79">
        <v>500001</v>
      </c>
      <c r="E149" s="79"/>
      <c r="F149" s="47"/>
      <c r="G149" s="80">
        <v>7.4999999999999997E-2</v>
      </c>
      <c r="H149" s="271"/>
      <c r="I149" s="1"/>
      <c r="J149" s="1"/>
      <c r="L149" s="1"/>
    </row>
    <row r="150" spans="1:12" ht="15.75" thickTop="1" x14ac:dyDescent="0.25">
      <c r="A150" s="69"/>
      <c r="B150" s="31"/>
      <c r="C150" s="31"/>
      <c r="D150" s="27"/>
      <c r="E150" s="27"/>
      <c r="F150" s="27"/>
      <c r="G150" s="27"/>
      <c r="H150" s="27"/>
      <c r="I150" s="1"/>
      <c r="J150" s="1"/>
      <c r="L150" s="1"/>
    </row>
    <row r="151" spans="1:12" ht="15.75" thickBot="1" x14ac:dyDescent="0.3">
      <c r="A151" s="69"/>
      <c r="B151" s="31"/>
      <c r="C151" s="31"/>
      <c r="D151" s="27"/>
      <c r="E151" s="27"/>
      <c r="F151" s="27"/>
      <c r="G151" s="27"/>
      <c r="H151" s="27"/>
      <c r="I151" s="1"/>
      <c r="J151" s="1"/>
      <c r="L151" s="1"/>
    </row>
    <row r="152" spans="1:12" ht="15.75" thickTop="1" x14ac:dyDescent="0.25">
      <c r="A152" s="263" t="s">
        <v>12</v>
      </c>
      <c r="B152" s="264"/>
      <c r="C152" s="264" t="s">
        <v>95</v>
      </c>
      <c r="D152" s="265"/>
      <c r="E152" s="265"/>
      <c r="F152" s="266">
        <v>12290</v>
      </c>
      <c r="G152" s="267"/>
      <c r="H152" s="280">
        <v>0.59</v>
      </c>
      <c r="I152" s="1"/>
      <c r="J152" s="1"/>
      <c r="L152" s="1"/>
    </row>
    <row r="153" spans="1:12" x14ac:dyDescent="0.25">
      <c r="A153" s="69" t="s">
        <v>12</v>
      </c>
      <c r="B153" s="31"/>
      <c r="C153" s="31" t="s">
        <v>96</v>
      </c>
      <c r="D153" s="70"/>
      <c r="E153" s="70"/>
      <c r="F153" s="38">
        <v>12291</v>
      </c>
      <c r="G153" s="9"/>
      <c r="H153" s="269">
        <v>0.69</v>
      </c>
      <c r="I153" s="1"/>
      <c r="J153" s="1"/>
      <c r="L153" s="1"/>
    </row>
    <row r="154" spans="1:12" x14ac:dyDescent="0.25">
      <c r="A154" s="69"/>
      <c r="B154" s="31"/>
      <c r="C154" s="31"/>
      <c r="D154" s="27"/>
      <c r="E154" s="27"/>
      <c r="F154" s="38"/>
      <c r="G154" s="27"/>
      <c r="H154" s="44"/>
      <c r="I154" s="1"/>
      <c r="J154" s="1"/>
      <c r="L154" s="1"/>
    </row>
    <row r="155" spans="1:12" x14ac:dyDescent="0.25">
      <c r="A155" s="69" t="s">
        <v>12</v>
      </c>
      <c r="B155" s="31" t="s">
        <v>28</v>
      </c>
      <c r="C155" s="31" t="s">
        <v>207</v>
      </c>
      <c r="D155" s="70">
        <v>0</v>
      </c>
      <c r="E155" s="70">
        <v>5</v>
      </c>
      <c r="F155" s="38">
        <v>12203</v>
      </c>
      <c r="G155" s="9"/>
      <c r="H155" s="268">
        <v>0</v>
      </c>
      <c r="I155" s="1"/>
      <c r="J155" s="1"/>
      <c r="L155" s="1"/>
    </row>
    <row r="156" spans="1:12" x14ac:dyDescent="0.25">
      <c r="A156" s="69" t="s">
        <v>12</v>
      </c>
      <c r="B156" s="31" t="s">
        <v>28</v>
      </c>
      <c r="C156" s="31" t="s">
        <v>207</v>
      </c>
      <c r="D156" s="70">
        <v>6</v>
      </c>
      <c r="E156" s="70"/>
      <c r="F156" s="38">
        <v>12203</v>
      </c>
      <c r="G156" s="9"/>
      <c r="H156" s="268">
        <v>15</v>
      </c>
      <c r="I156" s="1"/>
      <c r="J156" s="1"/>
      <c r="L156" s="1"/>
    </row>
    <row r="157" spans="1:12" x14ac:dyDescent="0.25">
      <c r="A157" s="69"/>
      <c r="B157" s="31"/>
      <c r="C157" s="31"/>
      <c r="D157" s="27"/>
      <c r="E157" s="27"/>
      <c r="F157" s="38"/>
      <c r="G157" s="27"/>
      <c r="H157" s="44"/>
      <c r="I157" s="1"/>
      <c r="J157" s="1"/>
      <c r="L157" s="1"/>
    </row>
    <row r="158" spans="1:12" x14ac:dyDescent="0.25">
      <c r="A158" s="69" t="s">
        <v>12</v>
      </c>
      <c r="B158" s="31" t="s">
        <v>8</v>
      </c>
      <c r="C158" s="31" t="s">
        <v>207</v>
      </c>
      <c r="D158" s="70">
        <v>0</v>
      </c>
      <c r="E158" s="70">
        <v>20</v>
      </c>
      <c r="F158" s="38">
        <v>12223</v>
      </c>
      <c r="G158" s="9"/>
      <c r="H158" s="268">
        <v>0</v>
      </c>
      <c r="I158" s="1"/>
      <c r="J158" s="1"/>
      <c r="L158" s="1"/>
    </row>
    <row r="159" spans="1:12" x14ac:dyDescent="0.25">
      <c r="A159" s="69" t="s">
        <v>12</v>
      </c>
      <c r="B159" s="31" t="s">
        <v>8</v>
      </c>
      <c r="C159" s="31" t="s">
        <v>207</v>
      </c>
      <c r="D159" s="70">
        <v>21</v>
      </c>
      <c r="E159" s="70"/>
      <c r="F159" s="38">
        <v>12223</v>
      </c>
      <c r="G159" s="9"/>
      <c r="H159" s="268">
        <v>15</v>
      </c>
      <c r="I159" s="1"/>
      <c r="J159" s="1"/>
      <c r="L159" s="1"/>
    </row>
    <row r="160" spans="1:12" x14ac:dyDescent="0.25">
      <c r="A160" s="69"/>
      <c r="B160" s="31"/>
      <c r="C160" s="31"/>
      <c r="D160" s="27"/>
      <c r="E160" s="27"/>
      <c r="F160" s="38"/>
      <c r="G160" s="27"/>
      <c r="H160" s="44"/>
      <c r="I160" s="1"/>
      <c r="J160" s="1"/>
      <c r="L160" s="1"/>
    </row>
    <row r="161" spans="1:12" x14ac:dyDescent="0.25">
      <c r="A161" s="69" t="s">
        <v>12</v>
      </c>
      <c r="B161" s="31"/>
      <c r="C161" s="31" t="s">
        <v>134</v>
      </c>
      <c r="D161" s="70"/>
      <c r="E161" s="70"/>
      <c r="F161" s="38">
        <v>12251</v>
      </c>
      <c r="G161" s="9"/>
      <c r="H161" s="269">
        <v>0.14000000000000001</v>
      </c>
      <c r="I161" s="1"/>
      <c r="J161" s="1"/>
      <c r="L161" s="1"/>
    </row>
    <row r="162" spans="1:12" x14ac:dyDescent="0.25">
      <c r="A162" s="69"/>
      <c r="B162" s="31"/>
      <c r="C162" s="31"/>
      <c r="D162" s="27"/>
      <c r="E162" s="27"/>
      <c r="F162" s="38"/>
      <c r="G162" s="27"/>
      <c r="H162" s="44"/>
      <c r="I162" s="1"/>
      <c r="J162" s="1"/>
      <c r="L162" s="1"/>
    </row>
    <row r="163" spans="1:12" x14ac:dyDescent="0.25">
      <c r="A163" s="69" t="s">
        <v>12</v>
      </c>
      <c r="B163" s="31" t="s">
        <v>28</v>
      </c>
      <c r="C163" s="31" t="s">
        <v>179</v>
      </c>
      <c r="D163" s="27">
        <v>0</v>
      </c>
      <c r="E163" s="27">
        <v>500</v>
      </c>
      <c r="F163" s="38">
        <v>12202</v>
      </c>
      <c r="G163" s="9"/>
      <c r="H163" s="269">
        <v>0.73</v>
      </c>
      <c r="I163" s="1"/>
      <c r="J163" s="1"/>
      <c r="L163" s="1"/>
    </row>
    <row r="164" spans="1:12" x14ac:dyDescent="0.25">
      <c r="A164" s="69" t="s">
        <v>12</v>
      </c>
      <c r="B164" s="31" t="s">
        <v>28</v>
      </c>
      <c r="C164" s="31" t="s">
        <v>179</v>
      </c>
      <c r="D164" s="27">
        <v>501</v>
      </c>
      <c r="E164" s="27">
        <v>750</v>
      </c>
      <c r="F164" s="38">
        <v>12202</v>
      </c>
      <c r="G164" s="9"/>
      <c r="H164" s="269">
        <v>0.67</v>
      </c>
      <c r="I164" s="1"/>
      <c r="J164" s="1"/>
      <c r="L164" s="1"/>
    </row>
    <row r="165" spans="1:12" x14ac:dyDescent="0.25">
      <c r="A165" s="69" t="s">
        <v>12</v>
      </c>
      <c r="B165" s="31" t="s">
        <v>28</v>
      </c>
      <c r="C165" s="31" t="s">
        <v>179</v>
      </c>
      <c r="D165" s="27">
        <v>750</v>
      </c>
      <c r="E165" s="70">
        <v>1000</v>
      </c>
      <c r="F165" s="38">
        <v>12202</v>
      </c>
      <c r="G165" s="9"/>
      <c r="H165" s="269">
        <v>0.61</v>
      </c>
      <c r="I165" s="1"/>
      <c r="J165" s="1"/>
      <c r="L165" s="1"/>
    </row>
    <row r="166" spans="1:12" x14ac:dyDescent="0.25">
      <c r="A166" s="69" t="s">
        <v>12</v>
      </c>
      <c r="B166" s="31" t="s">
        <v>28</v>
      </c>
      <c r="C166" s="31" t="s">
        <v>179</v>
      </c>
      <c r="D166" s="70">
        <v>1001</v>
      </c>
      <c r="E166" s="27"/>
      <c r="F166" s="38">
        <v>12202</v>
      </c>
      <c r="G166" s="9"/>
      <c r="H166" s="269">
        <v>0.55000000000000004</v>
      </c>
      <c r="I166" s="1"/>
      <c r="J166" s="1"/>
      <c r="L166" s="1"/>
    </row>
    <row r="167" spans="1:12" x14ac:dyDescent="0.25">
      <c r="A167" s="69" t="s">
        <v>12</v>
      </c>
      <c r="B167" s="31" t="s">
        <v>8</v>
      </c>
      <c r="C167" s="31" t="s">
        <v>179</v>
      </c>
      <c r="D167" s="73">
        <v>0</v>
      </c>
      <c r="E167" s="74">
        <v>2000</v>
      </c>
      <c r="F167" s="75">
        <v>12222</v>
      </c>
      <c r="G167" s="13"/>
      <c r="H167" s="282">
        <v>0.55000000000000004</v>
      </c>
      <c r="I167" s="1"/>
      <c r="J167" s="1"/>
      <c r="L167" s="1"/>
    </row>
    <row r="168" spans="1:12" x14ac:dyDescent="0.25">
      <c r="A168" s="69" t="s">
        <v>12</v>
      </c>
      <c r="B168" s="31" t="s">
        <v>8</v>
      </c>
      <c r="C168" s="31" t="s">
        <v>179</v>
      </c>
      <c r="D168" s="73">
        <v>2.0009999999999999</v>
      </c>
      <c r="E168" s="74">
        <v>5000</v>
      </c>
      <c r="F168" s="75">
        <v>12222</v>
      </c>
      <c r="G168" s="13"/>
      <c r="H168" s="282">
        <v>0.48</v>
      </c>
      <c r="I168" s="1"/>
      <c r="J168" s="1"/>
      <c r="L168" s="1"/>
    </row>
    <row r="169" spans="1:12" x14ac:dyDescent="0.25">
      <c r="A169" s="69" t="s">
        <v>12</v>
      </c>
      <c r="B169" s="31" t="s">
        <v>8</v>
      </c>
      <c r="C169" s="31" t="s">
        <v>179</v>
      </c>
      <c r="D169" s="74">
        <v>5001</v>
      </c>
      <c r="E169" s="74">
        <v>10000</v>
      </c>
      <c r="F169" s="75">
        <v>12222</v>
      </c>
      <c r="G169" s="13"/>
      <c r="H169" s="282">
        <v>0.42</v>
      </c>
      <c r="I169" s="1"/>
      <c r="J169" s="1"/>
      <c r="L169" s="1"/>
    </row>
    <row r="170" spans="1:12" x14ac:dyDescent="0.25">
      <c r="A170" s="69" t="s">
        <v>12</v>
      </c>
      <c r="B170" s="31" t="s">
        <v>8</v>
      </c>
      <c r="C170" s="31" t="s">
        <v>179</v>
      </c>
      <c r="D170" s="74">
        <v>10001</v>
      </c>
      <c r="E170" s="74">
        <v>50000</v>
      </c>
      <c r="F170" s="75">
        <v>12222</v>
      </c>
      <c r="G170" s="13"/>
      <c r="H170" s="282">
        <v>0.32</v>
      </c>
      <c r="I170" s="1"/>
      <c r="J170" s="1"/>
      <c r="L170" s="1"/>
    </row>
    <row r="171" spans="1:12" x14ac:dyDescent="0.25">
      <c r="A171" s="69" t="s">
        <v>12</v>
      </c>
      <c r="B171" s="31" t="s">
        <v>8</v>
      </c>
      <c r="C171" s="31" t="s">
        <v>179</v>
      </c>
      <c r="D171" s="74">
        <v>50001</v>
      </c>
      <c r="E171" s="74">
        <v>100000</v>
      </c>
      <c r="F171" s="75">
        <v>12222</v>
      </c>
      <c r="G171" s="13"/>
      <c r="H171" s="282">
        <v>0.28999999999999998</v>
      </c>
      <c r="I171" s="1"/>
      <c r="J171" s="1"/>
      <c r="L171" s="1"/>
    </row>
    <row r="172" spans="1:12" x14ac:dyDescent="0.25">
      <c r="A172" s="69" t="s">
        <v>12</v>
      </c>
      <c r="B172" s="31" t="s">
        <v>8</v>
      </c>
      <c r="C172" s="31" t="s">
        <v>179</v>
      </c>
      <c r="D172" s="74">
        <v>100001</v>
      </c>
      <c r="E172" s="74">
        <v>250000</v>
      </c>
      <c r="F172" s="75">
        <v>12222</v>
      </c>
      <c r="G172" s="13"/>
      <c r="H172" s="282">
        <v>0.24</v>
      </c>
      <c r="I172" s="1"/>
      <c r="J172" s="1"/>
      <c r="L172" s="1"/>
    </row>
    <row r="173" spans="1:12" x14ac:dyDescent="0.25">
      <c r="A173" s="69" t="s">
        <v>12</v>
      </c>
      <c r="B173" s="31" t="s">
        <v>8</v>
      </c>
      <c r="C173" s="31" t="s">
        <v>179</v>
      </c>
      <c r="D173" s="74">
        <v>250001</v>
      </c>
      <c r="E173" s="73"/>
      <c r="F173" s="75">
        <v>12222</v>
      </c>
      <c r="G173" s="14"/>
      <c r="H173" s="283" t="s">
        <v>50</v>
      </c>
      <c r="I173" s="1"/>
      <c r="J173" s="1"/>
      <c r="L173" s="1"/>
    </row>
    <row r="174" spans="1:12" x14ac:dyDescent="0.25">
      <c r="A174" s="69"/>
      <c r="B174" s="31"/>
      <c r="C174" s="31"/>
      <c r="D174" s="73"/>
      <c r="E174" s="73"/>
      <c r="F174" s="75"/>
      <c r="G174" s="15"/>
      <c r="H174" s="284"/>
      <c r="I174" s="1"/>
      <c r="J174" s="1"/>
      <c r="L174" s="1"/>
    </row>
    <row r="175" spans="1:12" x14ac:dyDescent="0.25">
      <c r="A175" s="69" t="s">
        <v>12</v>
      </c>
      <c r="B175" s="31"/>
      <c r="C175" s="31" t="s">
        <v>180</v>
      </c>
      <c r="D175" s="71"/>
      <c r="E175" s="72"/>
      <c r="F175" s="76">
        <v>12282</v>
      </c>
      <c r="G175" s="9"/>
      <c r="H175" s="269">
        <v>7.4999999999999997E-2</v>
      </c>
      <c r="I175" s="1"/>
      <c r="J175" s="1"/>
      <c r="L175" s="1"/>
    </row>
    <row r="176" spans="1:12" x14ac:dyDescent="0.25">
      <c r="A176" s="69"/>
      <c r="B176" s="31"/>
      <c r="C176" s="31"/>
      <c r="D176" s="27"/>
      <c r="E176" s="27"/>
      <c r="F176" s="38"/>
      <c r="G176" s="27"/>
      <c r="H176" s="44"/>
      <c r="I176" s="1"/>
      <c r="J176" s="1"/>
      <c r="L176" s="1"/>
    </row>
    <row r="177" spans="1:12" x14ac:dyDescent="0.25">
      <c r="A177" s="69" t="s">
        <v>12</v>
      </c>
      <c r="B177" s="31" t="s">
        <v>8</v>
      </c>
      <c r="C177" s="31" t="s">
        <v>74</v>
      </c>
      <c r="D177" s="38"/>
      <c r="E177" s="70"/>
      <c r="F177" s="38">
        <v>12234</v>
      </c>
      <c r="G177" s="10"/>
      <c r="H177" s="270">
        <v>1.4999999999999999E-2</v>
      </c>
      <c r="I177" s="1"/>
      <c r="J177" s="1"/>
      <c r="L177" s="1"/>
    </row>
    <row r="178" spans="1:12" x14ac:dyDescent="0.25">
      <c r="A178" s="69" t="s">
        <v>12</v>
      </c>
      <c r="B178" s="31" t="s">
        <v>8</v>
      </c>
      <c r="C178" s="31" t="s">
        <v>122</v>
      </c>
      <c r="D178" s="38"/>
      <c r="E178" s="70"/>
      <c r="F178" s="38">
        <v>12235</v>
      </c>
      <c r="G178" s="10"/>
      <c r="H178" s="270">
        <v>0.188</v>
      </c>
      <c r="I178" s="1"/>
      <c r="J178" s="1"/>
      <c r="L178" s="1"/>
    </row>
    <row r="179" spans="1:12" x14ac:dyDescent="0.25">
      <c r="A179" s="69" t="s">
        <v>12</v>
      </c>
      <c r="B179" s="31" t="s">
        <v>8</v>
      </c>
      <c r="C179" s="31" t="s">
        <v>75</v>
      </c>
      <c r="D179" s="38"/>
      <c r="E179" s="70"/>
      <c r="F179" s="38">
        <v>12233</v>
      </c>
      <c r="G179" s="10"/>
      <c r="H179" s="270">
        <v>7.4999999999999997E-2</v>
      </c>
      <c r="I179" s="1"/>
      <c r="J179" s="1"/>
      <c r="L179" s="1"/>
    </row>
    <row r="180" spans="1:12" x14ac:dyDescent="0.25">
      <c r="A180" s="69"/>
      <c r="B180" s="31"/>
      <c r="C180" s="31"/>
      <c r="D180" s="38"/>
      <c r="E180" s="70"/>
      <c r="F180" s="38"/>
      <c r="G180" s="15"/>
      <c r="H180" s="284"/>
      <c r="I180" s="1"/>
      <c r="J180" s="1"/>
      <c r="L180" s="1"/>
    </row>
    <row r="181" spans="1:12" ht="15.75" thickBot="1" x14ac:dyDescent="0.3">
      <c r="A181" s="78" t="s">
        <v>12</v>
      </c>
      <c r="B181" s="51"/>
      <c r="C181" s="51"/>
      <c r="D181" s="274" t="s">
        <v>97</v>
      </c>
      <c r="E181" s="275"/>
      <c r="F181" s="276">
        <v>12224</v>
      </c>
      <c r="G181" s="277"/>
      <c r="H181" s="278">
        <v>7.4999999999999997E-2</v>
      </c>
      <c r="I181" s="1"/>
      <c r="J181" s="1"/>
      <c r="L181" s="1"/>
    </row>
    <row r="182" spans="1:12" ht="16.5" thickTop="1" thickBot="1" x14ac:dyDescent="0.3">
      <c r="A182" s="69"/>
      <c r="B182" s="31"/>
      <c r="C182" s="31"/>
      <c r="D182" s="27"/>
      <c r="E182" s="27"/>
      <c r="F182" s="38"/>
      <c r="G182" s="27"/>
      <c r="H182" s="27"/>
      <c r="I182" s="1"/>
      <c r="J182" s="1"/>
      <c r="L182" s="1"/>
    </row>
    <row r="183" spans="1:12" ht="15.75" thickTop="1" x14ac:dyDescent="0.25">
      <c r="A183" s="263" t="s">
        <v>11</v>
      </c>
      <c r="B183" s="264"/>
      <c r="C183" s="264" t="s">
        <v>95</v>
      </c>
      <c r="D183" s="265"/>
      <c r="E183" s="265"/>
      <c r="F183" s="266" t="s">
        <v>216</v>
      </c>
      <c r="G183" s="267"/>
      <c r="H183" s="280">
        <v>0.59</v>
      </c>
      <c r="I183" s="1"/>
      <c r="J183" s="1"/>
      <c r="L183" s="1"/>
    </row>
    <row r="184" spans="1:12" x14ac:dyDescent="0.25">
      <c r="A184" s="69" t="s">
        <v>11</v>
      </c>
      <c r="B184" s="31"/>
      <c r="C184" s="31" t="s">
        <v>96</v>
      </c>
      <c r="D184" s="70"/>
      <c r="E184" s="70"/>
      <c r="F184" s="38" t="s">
        <v>216</v>
      </c>
      <c r="G184" s="9"/>
      <c r="H184" s="269">
        <v>0.69</v>
      </c>
      <c r="I184" s="1"/>
      <c r="J184" s="1"/>
      <c r="L184" s="1"/>
    </row>
    <row r="185" spans="1:12" x14ac:dyDescent="0.25">
      <c r="A185" s="69"/>
      <c r="B185" s="31"/>
      <c r="C185" s="31"/>
      <c r="D185" s="70"/>
      <c r="E185" s="70"/>
      <c r="F185" s="38"/>
      <c r="G185" s="279"/>
      <c r="H185" s="281"/>
      <c r="I185" s="1"/>
      <c r="J185" s="1"/>
      <c r="L185" s="1"/>
    </row>
    <row r="186" spans="1:12" x14ac:dyDescent="0.25">
      <c r="A186" s="69" t="s">
        <v>11</v>
      </c>
      <c r="B186" s="31"/>
      <c r="C186" s="31" t="s">
        <v>207</v>
      </c>
      <c r="D186" s="70">
        <v>0</v>
      </c>
      <c r="E186" s="70">
        <v>5</v>
      </c>
      <c r="F186" s="38" t="s">
        <v>216</v>
      </c>
      <c r="G186" s="9"/>
      <c r="H186" s="268">
        <v>0</v>
      </c>
      <c r="I186" s="1"/>
      <c r="J186" s="1"/>
      <c r="L186" s="1"/>
    </row>
    <row r="187" spans="1:12" x14ac:dyDescent="0.25">
      <c r="A187" s="69" t="s">
        <v>11</v>
      </c>
      <c r="B187" s="31"/>
      <c r="C187" s="31" t="s">
        <v>207</v>
      </c>
      <c r="D187" s="70">
        <v>6</v>
      </c>
      <c r="E187" s="70"/>
      <c r="F187" s="38" t="s">
        <v>216</v>
      </c>
      <c r="G187" s="9"/>
      <c r="H187" s="268">
        <v>15</v>
      </c>
      <c r="I187" s="1"/>
      <c r="J187" s="1"/>
      <c r="L187" s="1"/>
    </row>
    <row r="188" spans="1:12" x14ac:dyDescent="0.25">
      <c r="A188" s="69"/>
      <c r="B188" s="31"/>
      <c r="C188" s="31"/>
      <c r="D188" s="27"/>
      <c r="E188" s="27"/>
      <c r="F188" s="38"/>
      <c r="G188" s="77"/>
      <c r="H188" s="272"/>
      <c r="I188" s="1"/>
      <c r="J188" s="1"/>
      <c r="L188" s="1"/>
    </row>
    <row r="189" spans="1:12" x14ac:dyDescent="0.25">
      <c r="A189" s="69" t="s">
        <v>11</v>
      </c>
      <c r="B189" s="31"/>
      <c r="C189" s="31" t="s">
        <v>179</v>
      </c>
      <c r="D189" s="27">
        <v>0</v>
      </c>
      <c r="E189" s="70">
        <v>1000</v>
      </c>
      <c r="F189" s="38" t="s">
        <v>216</v>
      </c>
      <c r="G189" s="9"/>
      <c r="H189" s="269">
        <v>0.3</v>
      </c>
      <c r="I189" s="1"/>
      <c r="J189" s="1"/>
      <c r="L189" s="1"/>
    </row>
    <row r="190" spans="1:12" x14ac:dyDescent="0.25">
      <c r="A190" s="69" t="s">
        <v>11</v>
      </c>
      <c r="B190" s="31"/>
      <c r="C190" s="31" t="s">
        <v>179</v>
      </c>
      <c r="D190" s="70">
        <v>1001</v>
      </c>
      <c r="E190" s="70">
        <v>5000</v>
      </c>
      <c r="F190" s="38" t="s">
        <v>216</v>
      </c>
      <c r="G190" s="9"/>
      <c r="H190" s="269">
        <v>0.27</v>
      </c>
      <c r="I190" s="1"/>
      <c r="J190" s="1"/>
      <c r="L190" s="1"/>
    </row>
    <row r="191" spans="1:12" x14ac:dyDescent="0.25">
      <c r="A191" s="69" t="s">
        <v>11</v>
      </c>
      <c r="B191" s="31"/>
      <c r="C191" s="31" t="s">
        <v>179</v>
      </c>
      <c r="D191" s="70">
        <v>5001</v>
      </c>
      <c r="E191" s="70">
        <v>10000</v>
      </c>
      <c r="F191" s="38" t="s">
        <v>216</v>
      </c>
      <c r="G191" s="9"/>
      <c r="H191" s="269">
        <v>0.24</v>
      </c>
      <c r="I191" s="1"/>
      <c r="J191" s="1"/>
      <c r="L191" s="1"/>
    </row>
    <row r="192" spans="1:12" x14ac:dyDescent="0.25">
      <c r="A192" s="69" t="s">
        <v>11</v>
      </c>
      <c r="B192" s="31"/>
      <c r="C192" s="31" t="s">
        <v>179</v>
      </c>
      <c r="D192" s="70">
        <v>10001</v>
      </c>
      <c r="E192" s="70">
        <v>50000</v>
      </c>
      <c r="F192" s="38" t="s">
        <v>216</v>
      </c>
      <c r="G192" s="9"/>
      <c r="H192" s="269">
        <v>0.21</v>
      </c>
      <c r="I192" s="1"/>
      <c r="J192" s="1"/>
      <c r="L192" s="1"/>
    </row>
    <row r="193" spans="1:12" x14ac:dyDescent="0.25">
      <c r="A193" s="69" t="s">
        <v>11</v>
      </c>
      <c r="B193" s="31"/>
      <c r="C193" s="31" t="s">
        <v>179</v>
      </c>
      <c r="D193" s="70">
        <v>50001</v>
      </c>
      <c r="E193" s="70">
        <v>100000</v>
      </c>
      <c r="F193" s="38" t="s">
        <v>216</v>
      </c>
      <c r="G193" s="9"/>
      <c r="H193" s="269">
        <v>0.18</v>
      </c>
      <c r="I193" s="1"/>
      <c r="J193" s="1"/>
      <c r="L193" s="1"/>
    </row>
    <row r="194" spans="1:12" x14ac:dyDescent="0.25">
      <c r="A194" s="69" t="s">
        <v>11</v>
      </c>
      <c r="B194" s="31"/>
      <c r="C194" s="31" t="s">
        <v>179</v>
      </c>
      <c r="D194" s="70">
        <v>100001</v>
      </c>
      <c r="E194" s="70">
        <v>250000</v>
      </c>
      <c r="F194" s="38" t="s">
        <v>216</v>
      </c>
      <c r="G194" s="10"/>
      <c r="H194" s="270">
        <v>0.15</v>
      </c>
      <c r="I194" s="1"/>
      <c r="J194" s="1"/>
      <c r="L194" s="1"/>
    </row>
    <row r="195" spans="1:12" x14ac:dyDescent="0.25">
      <c r="A195" s="69" t="s">
        <v>11</v>
      </c>
      <c r="B195" s="31"/>
      <c r="C195" s="31" t="s">
        <v>179</v>
      </c>
      <c r="D195" s="70">
        <v>250001</v>
      </c>
      <c r="E195" s="70">
        <v>500000</v>
      </c>
      <c r="F195" s="38" t="s">
        <v>216</v>
      </c>
      <c r="G195" s="9"/>
      <c r="H195" s="269">
        <v>0.12</v>
      </c>
      <c r="I195" s="1"/>
      <c r="J195" s="1"/>
      <c r="L195" s="1"/>
    </row>
    <row r="196" spans="1:12" x14ac:dyDescent="0.25">
      <c r="A196" s="69" t="s">
        <v>11</v>
      </c>
      <c r="B196" s="31"/>
      <c r="C196" s="31" t="s">
        <v>179</v>
      </c>
      <c r="D196" s="70">
        <v>500001</v>
      </c>
      <c r="E196" s="27"/>
      <c r="F196" s="38" t="s">
        <v>216</v>
      </c>
      <c r="G196" s="9"/>
      <c r="H196" s="269">
        <v>0.1</v>
      </c>
      <c r="I196" s="1"/>
      <c r="J196" s="1"/>
      <c r="L196" s="1"/>
    </row>
    <row r="197" spans="1:12" x14ac:dyDescent="0.25">
      <c r="A197" s="69"/>
      <c r="B197" s="31"/>
      <c r="C197" s="31"/>
      <c r="D197" s="27"/>
      <c r="E197" s="27"/>
      <c r="F197" s="38"/>
      <c r="G197" s="27"/>
      <c r="H197" s="44"/>
      <c r="I197" s="1"/>
      <c r="J197" s="1"/>
      <c r="L197" s="1"/>
    </row>
    <row r="198" spans="1:12" x14ac:dyDescent="0.25">
      <c r="A198" s="69" t="s">
        <v>11</v>
      </c>
      <c r="B198" s="31"/>
      <c r="C198" s="31" t="s">
        <v>123</v>
      </c>
      <c r="D198" s="27"/>
      <c r="E198" s="70"/>
      <c r="F198" s="38" t="s">
        <v>216</v>
      </c>
      <c r="G198" s="10"/>
      <c r="H198" s="270">
        <v>0.20599999999999999</v>
      </c>
      <c r="I198" s="1"/>
      <c r="J198" s="1"/>
      <c r="L198" s="1"/>
    </row>
    <row r="199" spans="1:12" x14ac:dyDescent="0.25">
      <c r="A199" s="69" t="s">
        <v>11</v>
      </c>
      <c r="B199" s="31"/>
      <c r="C199" s="31" t="s">
        <v>124</v>
      </c>
      <c r="D199" s="27"/>
      <c r="E199" s="70"/>
      <c r="F199" s="38" t="s">
        <v>216</v>
      </c>
      <c r="G199" s="10"/>
      <c r="H199" s="270">
        <v>0.20699999999999999</v>
      </c>
      <c r="I199" s="1"/>
      <c r="J199" s="1"/>
      <c r="L199" s="1"/>
    </row>
    <row r="200" spans="1:12" x14ac:dyDescent="0.25">
      <c r="A200" s="69" t="s">
        <v>11</v>
      </c>
      <c r="B200" s="31"/>
      <c r="C200" s="31" t="s">
        <v>75</v>
      </c>
      <c r="D200" s="27"/>
      <c r="E200" s="70"/>
      <c r="F200" s="38" t="s">
        <v>216</v>
      </c>
      <c r="G200" s="10"/>
      <c r="H200" s="270">
        <v>0.20799999999999999</v>
      </c>
      <c r="I200" s="1"/>
      <c r="J200" s="1"/>
      <c r="L200" s="1"/>
    </row>
    <row r="201" spans="1:12" x14ac:dyDescent="0.25">
      <c r="A201" s="26"/>
      <c r="B201" s="27"/>
      <c r="C201" s="38"/>
      <c r="D201" s="38"/>
      <c r="E201" s="38"/>
      <c r="F201" s="27"/>
      <c r="G201" s="27"/>
      <c r="H201" s="44"/>
      <c r="I201" s="1"/>
      <c r="J201" s="1"/>
      <c r="L201" s="1"/>
    </row>
    <row r="202" spans="1:12" ht="15.75" thickBot="1" x14ac:dyDescent="0.3">
      <c r="A202" s="78" t="s">
        <v>11</v>
      </c>
      <c r="B202" s="51"/>
      <c r="C202" s="51"/>
      <c r="D202" s="274" t="s">
        <v>97</v>
      </c>
      <c r="E202" s="275"/>
      <c r="F202" s="276" t="s">
        <v>216</v>
      </c>
      <c r="G202" s="277"/>
      <c r="H202" s="278">
        <v>7.4999999999999997E-2</v>
      </c>
      <c r="I202" s="1"/>
      <c r="J202" s="1"/>
      <c r="L202" s="1"/>
    </row>
    <row r="203" spans="1:12" ht="16.5" thickTop="1" thickBot="1" x14ac:dyDescent="0.3">
      <c r="A203" s="69"/>
      <c r="B203" s="31"/>
      <c r="C203" s="31"/>
      <c r="D203" s="27"/>
      <c r="E203" s="27"/>
      <c r="F203" s="38"/>
      <c r="G203" s="77"/>
      <c r="H203" s="77"/>
      <c r="I203" s="1"/>
      <c r="J203" s="1"/>
      <c r="L203" s="1"/>
    </row>
    <row r="204" spans="1:12" ht="15.75" thickTop="1" x14ac:dyDescent="0.25">
      <c r="A204" s="263" t="s">
        <v>34</v>
      </c>
      <c r="B204" s="264"/>
      <c r="C204" s="264" t="s">
        <v>95</v>
      </c>
      <c r="D204" s="265"/>
      <c r="E204" s="265"/>
      <c r="F204" s="266" t="s">
        <v>211</v>
      </c>
      <c r="G204" s="267"/>
      <c r="H204" s="280">
        <v>0.59</v>
      </c>
      <c r="I204" s="1"/>
      <c r="J204" s="1"/>
      <c r="L204" s="1"/>
    </row>
    <row r="205" spans="1:12" x14ac:dyDescent="0.25">
      <c r="A205" s="69" t="s">
        <v>34</v>
      </c>
      <c r="B205" s="31"/>
      <c r="C205" s="31" t="s">
        <v>96</v>
      </c>
      <c r="D205" s="70"/>
      <c r="E205" s="70"/>
      <c r="F205" s="38" t="s">
        <v>211</v>
      </c>
      <c r="G205" s="9"/>
      <c r="H205" s="269">
        <v>0.69</v>
      </c>
      <c r="I205" s="1"/>
      <c r="J205" s="1"/>
      <c r="L205" s="1"/>
    </row>
    <row r="206" spans="1:12" x14ac:dyDescent="0.25">
      <c r="A206" s="69"/>
      <c r="B206" s="31"/>
      <c r="C206" s="31"/>
      <c r="D206" s="70"/>
      <c r="E206" s="70"/>
      <c r="F206" s="38"/>
      <c r="G206" s="279"/>
      <c r="H206" s="281"/>
      <c r="I206" s="1"/>
      <c r="J206" s="1"/>
      <c r="L206" s="1"/>
    </row>
    <row r="207" spans="1:12" x14ac:dyDescent="0.25">
      <c r="A207" s="69" t="s">
        <v>34</v>
      </c>
      <c r="B207" s="31"/>
      <c r="C207" s="31" t="s">
        <v>207</v>
      </c>
      <c r="D207" s="70">
        <v>0</v>
      </c>
      <c r="E207" s="70">
        <v>5</v>
      </c>
      <c r="F207" s="38" t="s">
        <v>211</v>
      </c>
      <c r="G207" s="9"/>
      <c r="H207" s="268">
        <v>0</v>
      </c>
      <c r="I207" s="1"/>
      <c r="J207" s="1"/>
      <c r="L207" s="1"/>
    </row>
    <row r="208" spans="1:12" x14ac:dyDescent="0.25">
      <c r="A208" s="69" t="s">
        <v>34</v>
      </c>
      <c r="B208" s="31"/>
      <c r="C208" s="31" t="s">
        <v>207</v>
      </c>
      <c r="D208" s="70">
        <v>6</v>
      </c>
      <c r="E208" s="70"/>
      <c r="F208" s="38" t="s">
        <v>211</v>
      </c>
      <c r="G208" s="9"/>
      <c r="H208" s="268">
        <v>15</v>
      </c>
      <c r="I208" s="1"/>
      <c r="J208" s="1"/>
      <c r="L208" s="1"/>
    </row>
    <row r="209" spans="1:12" x14ac:dyDescent="0.25">
      <c r="A209" s="69"/>
      <c r="B209" s="31"/>
      <c r="C209" s="31"/>
      <c r="D209" s="27"/>
      <c r="E209" s="27"/>
      <c r="F209" s="38"/>
      <c r="G209" s="27"/>
      <c r="H209" s="44"/>
      <c r="I209" s="1"/>
      <c r="J209" s="1"/>
      <c r="L209" s="1"/>
    </row>
    <row r="210" spans="1:12" x14ac:dyDescent="0.25">
      <c r="A210" s="69" t="s">
        <v>34</v>
      </c>
      <c r="B210" s="31"/>
      <c r="C210" s="31" t="s">
        <v>179</v>
      </c>
      <c r="D210" s="27">
        <v>0</v>
      </c>
      <c r="E210" s="70">
        <v>1000</v>
      </c>
      <c r="F210" s="38" t="s">
        <v>211</v>
      </c>
      <c r="G210" s="9"/>
      <c r="H210" s="269">
        <v>0.3</v>
      </c>
      <c r="I210" s="1"/>
      <c r="J210" s="1"/>
      <c r="L210" s="1"/>
    </row>
    <row r="211" spans="1:12" x14ac:dyDescent="0.25">
      <c r="A211" s="69" t="s">
        <v>34</v>
      </c>
      <c r="B211" s="31"/>
      <c r="C211" s="31" t="s">
        <v>179</v>
      </c>
      <c r="D211" s="70">
        <v>1001</v>
      </c>
      <c r="E211" s="70">
        <v>5000</v>
      </c>
      <c r="F211" s="38" t="s">
        <v>211</v>
      </c>
      <c r="G211" s="9"/>
      <c r="H211" s="269">
        <v>0.27</v>
      </c>
      <c r="I211" s="1"/>
      <c r="J211" s="1"/>
      <c r="L211" s="1"/>
    </row>
    <row r="212" spans="1:12" x14ac:dyDescent="0.25">
      <c r="A212" s="69" t="s">
        <v>34</v>
      </c>
      <c r="B212" s="31"/>
      <c r="C212" s="31" t="s">
        <v>179</v>
      </c>
      <c r="D212" s="70">
        <v>5001</v>
      </c>
      <c r="E212" s="70">
        <v>10000</v>
      </c>
      <c r="F212" s="38" t="s">
        <v>211</v>
      </c>
      <c r="G212" s="9"/>
      <c r="H212" s="269">
        <v>0.24</v>
      </c>
      <c r="I212" s="1"/>
      <c r="J212" s="1"/>
      <c r="L212" s="1"/>
    </row>
    <row r="213" spans="1:12" x14ac:dyDescent="0.25">
      <c r="A213" s="69" t="s">
        <v>34</v>
      </c>
      <c r="B213" s="31"/>
      <c r="C213" s="31" t="s">
        <v>179</v>
      </c>
      <c r="D213" s="70">
        <v>10001</v>
      </c>
      <c r="E213" s="70">
        <v>50000</v>
      </c>
      <c r="F213" s="38" t="s">
        <v>211</v>
      </c>
      <c r="G213" s="9"/>
      <c r="H213" s="269">
        <v>0.21</v>
      </c>
      <c r="I213" s="1"/>
      <c r="J213" s="1"/>
      <c r="L213" s="1"/>
    </row>
    <row r="214" spans="1:12" x14ac:dyDescent="0.25">
      <c r="A214" s="69" t="s">
        <v>34</v>
      </c>
      <c r="B214" s="31"/>
      <c r="C214" s="31" t="s">
        <v>179</v>
      </c>
      <c r="D214" s="70">
        <v>50001</v>
      </c>
      <c r="E214" s="70">
        <v>100000</v>
      </c>
      <c r="F214" s="38" t="s">
        <v>211</v>
      </c>
      <c r="G214" s="9"/>
      <c r="H214" s="269">
        <v>0.18</v>
      </c>
      <c r="I214" s="1"/>
      <c r="J214" s="1"/>
      <c r="L214" s="1"/>
    </row>
    <row r="215" spans="1:12" x14ac:dyDescent="0.25">
      <c r="A215" s="69" t="s">
        <v>34</v>
      </c>
      <c r="B215" s="31"/>
      <c r="C215" s="31" t="s">
        <v>179</v>
      </c>
      <c r="D215" s="70">
        <v>100001</v>
      </c>
      <c r="E215" s="70">
        <v>250000</v>
      </c>
      <c r="F215" s="38" t="s">
        <v>211</v>
      </c>
      <c r="G215" s="10"/>
      <c r="H215" s="270">
        <v>0.15</v>
      </c>
      <c r="I215" s="1"/>
      <c r="J215" s="1"/>
      <c r="L215" s="1"/>
    </row>
    <row r="216" spans="1:12" x14ac:dyDescent="0.25">
      <c r="A216" s="69" t="s">
        <v>34</v>
      </c>
      <c r="B216" s="31"/>
      <c r="C216" s="31" t="s">
        <v>179</v>
      </c>
      <c r="D216" s="70">
        <v>250001</v>
      </c>
      <c r="E216" s="70">
        <v>500000</v>
      </c>
      <c r="F216" s="38" t="s">
        <v>211</v>
      </c>
      <c r="G216" s="9"/>
      <c r="H216" s="269">
        <v>0.12</v>
      </c>
      <c r="I216" s="1"/>
      <c r="J216" s="1"/>
      <c r="L216" s="1"/>
    </row>
    <row r="217" spans="1:12" x14ac:dyDescent="0.25">
      <c r="A217" s="69" t="s">
        <v>34</v>
      </c>
      <c r="B217" s="31"/>
      <c r="C217" s="31" t="s">
        <v>179</v>
      </c>
      <c r="D217" s="70">
        <v>500001</v>
      </c>
      <c r="E217" s="27"/>
      <c r="F217" s="38" t="s">
        <v>211</v>
      </c>
      <c r="G217" s="9"/>
      <c r="H217" s="269">
        <v>0.1</v>
      </c>
      <c r="I217" s="1"/>
      <c r="J217" s="1"/>
      <c r="L217" s="1"/>
    </row>
    <row r="218" spans="1:12" x14ac:dyDescent="0.25">
      <c r="A218" s="69"/>
      <c r="B218" s="31"/>
      <c r="C218" s="31"/>
      <c r="D218" s="70"/>
      <c r="E218" s="27"/>
      <c r="F218" s="38"/>
      <c r="G218" s="9"/>
      <c r="H218" s="269"/>
      <c r="I218" s="1"/>
      <c r="J218" s="1"/>
      <c r="L218" s="1"/>
    </row>
    <row r="219" spans="1:12" x14ac:dyDescent="0.25">
      <c r="A219" s="69" t="s">
        <v>34</v>
      </c>
      <c r="B219" s="31"/>
      <c r="C219" s="31" t="s">
        <v>123</v>
      </c>
      <c r="D219" s="27"/>
      <c r="E219" s="70"/>
      <c r="F219" s="38" t="s">
        <v>211</v>
      </c>
      <c r="G219" s="10"/>
      <c r="H219" s="270">
        <v>0.20599999999999999</v>
      </c>
      <c r="I219" s="1"/>
      <c r="J219" s="1"/>
      <c r="L219" s="1"/>
    </row>
    <row r="220" spans="1:12" x14ac:dyDescent="0.25">
      <c r="A220" s="69" t="s">
        <v>34</v>
      </c>
      <c r="B220" s="31"/>
      <c r="C220" s="31" t="s">
        <v>124</v>
      </c>
      <c r="D220" s="27"/>
      <c r="E220" s="70"/>
      <c r="F220" s="38" t="s">
        <v>211</v>
      </c>
      <c r="G220" s="10"/>
      <c r="H220" s="270">
        <v>0.20699999999999999</v>
      </c>
      <c r="I220" s="1"/>
      <c r="J220" s="1"/>
      <c r="L220" s="1"/>
    </row>
    <row r="221" spans="1:12" x14ac:dyDescent="0.25">
      <c r="A221" s="69" t="s">
        <v>34</v>
      </c>
      <c r="B221" s="31"/>
      <c r="C221" s="31" t="s">
        <v>75</v>
      </c>
      <c r="D221" s="27"/>
      <c r="E221" s="70"/>
      <c r="F221" s="38" t="s">
        <v>211</v>
      </c>
      <c r="G221" s="262"/>
      <c r="H221" s="273">
        <v>0.20799999999999999</v>
      </c>
      <c r="I221" s="1"/>
      <c r="J221" s="1"/>
      <c r="L221" s="1"/>
    </row>
    <row r="222" spans="1:12" x14ac:dyDescent="0.25">
      <c r="A222" s="26"/>
      <c r="B222" s="27"/>
      <c r="C222" s="38"/>
      <c r="D222" s="38"/>
      <c r="E222" s="38"/>
      <c r="F222" s="27"/>
      <c r="G222" s="27"/>
      <c r="H222" s="44"/>
      <c r="I222" s="1"/>
      <c r="J222" s="1"/>
      <c r="L222" s="1"/>
    </row>
    <row r="223" spans="1:12" ht="15.75" thickBot="1" x14ac:dyDescent="0.3">
      <c r="A223" s="78" t="s">
        <v>34</v>
      </c>
      <c r="B223" s="51"/>
      <c r="C223" s="51"/>
      <c r="D223" s="274" t="s">
        <v>97</v>
      </c>
      <c r="E223" s="275"/>
      <c r="F223" s="276" t="s">
        <v>211</v>
      </c>
      <c r="G223" s="277"/>
      <c r="H223" s="278">
        <v>7.4999999999999997E-2</v>
      </c>
      <c r="I223" s="1"/>
      <c r="J223" s="1"/>
      <c r="L223" s="1"/>
    </row>
    <row r="224" spans="1:12" ht="16.5" thickTop="1" thickBot="1" x14ac:dyDescent="0.3">
      <c r="A224" s="69"/>
      <c r="B224" s="31"/>
      <c r="C224" s="31"/>
      <c r="D224" s="27"/>
      <c r="E224" s="27"/>
      <c r="F224" s="38"/>
      <c r="G224" s="77"/>
      <c r="H224" s="77"/>
      <c r="I224" s="1"/>
      <c r="J224" s="1"/>
      <c r="L224" s="1"/>
    </row>
    <row r="225" spans="1:12" ht="15.75" thickTop="1" x14ac:dyDescent="0.25">
      <c r="A225" s="263" t="s">
        <v>13</v>
      </c>
      <c r="B225" s="264"/>
      <c r="C225" s="264" t="s">
        <v>95</v>
      </c>
      <c r="D225" s="265"/>
      <c r="E225" s="265"/>
      <c r="F225" s="266" t="s">
        <v>110</v>
      </c>
      <c r="G225" s="267"/>
      <c r="H225" s="280">
        <v>0.59</v>
      </c>
      <c r="I225" s="1"/>
      <c r="J225" s="1"/>
      <c r="L225" s="1"/>
    </row>
    <row r="226" spans="1:12" x14ac:dyDescent="0.25">
      <c r="A226" s="69" t="s">
        <v>13</v>
      </c>
      <c r="B226" s="31"/>
      <c r="C226" s="31" t="s">
        <v>96</v>
      </c>
      <c r="D226" s="70"/>
      <c r="E226" s="70"/>
      <c r="F226" s="38" t="s">
        <v>110</v>
      </c>
      <c r="G226" s="9"/>
      <c r="H226" s="269">
        <v>0.69</v>
      </c>
      <c r="I226" s="1"/>
      <c r="J226" s="1"/>
      <c r="L226" s="1"/>
    </row>
    <row r="227" spans="1:12" x14ac:dyDescent="0.25">
      <c r="A227" s="69"/>
      <c r="B227" s="31"/>
      <c r="C227" s="31"/>
      <c r="D227" s="70"/>
      <c r="E227" s="70"/>
      <c r="F227" s="38"/>
      <c r="G227" s="279"/>
      <c r="H227" s="281"/>
      <c r="I227" s="1"/>
      <c r="J227" s="1"/>
      <c r="L227" s="1"/>
    </row>
    <row r="228" spans="1:12" x14ac:dyDescent="0.25">
      <c r="A228" s="69" t="s">
        <v>13</v>
      </c>
      <c r="B228" s="31"/>
      <c r="C228" s="31" t="s">
        <v>207</v>
      </c>
      <c r="D228" s="70">
        <v>0</v>
      </c>
      <c r="E228" s="70">
        <v>5</v>
      </c>
      <c r="F228" s="38" t="s">
        <v>109</v>
      </c>
      <c r="G228" s="9"/>
      <c r="H228" s="268">
        <v>0</v>
      </c>
      <c r="I228" s="1"/>
      <c r="J228" s="1"/>
      <c r="L228" s="1"/>
    </row>
    <row r="229" spans="1:12" x14ac:dyDescent="0.25">
      <c r="A229" s="69" t="s">
        <v>13</v>
      </c>
      <c r="B229" s="31"/>
      <c r="C229" s="31" t="s">
        <v>207</v>
      </c>
      <c r="D229" s="70">
        <v>6</v>
      </c>
      <c r="E229" s="70"/>
      <c r="F229" s="38" t="s">
        <v>109</v>
      </c>
      <c r="G229" s="9"/>
      <c r="H229" s="268">
        <v>15</v>
      </c>
      <c r="I229" s="1"/>
      <c r="J229" s="1"/>
      <c r="L229" s="1"/>
    </row>
    <row r="230" spans="1:12" x14ac:dyDescent="0.25">
      <c r="A230" s="69"/>
      <c r="B230" s="31"/>
      <c r="C230" s="31"/>
      <c r="D230" s="27"/>
      <c r="E230" s="27"/>
      <c r="F230" s="38"/>
      <c r="G230" s="27"/>
      <c r="H230" s="44"/>
      <c r="I230" s="1"/>
      <c r="J230" s="1"/>
      <c r="L230" s="1"/>
    </row>
    <row r="231" spans="1:12" x14ac:dyDescent="0.25">
      <c r="A231" s="69" t="s">
        <v>13</v>
      </c>
      <c r="B231" s="31"/>
      <c r="C231" s="31" t="s">
        <v>179</v>
      </c>
      <c r="D231" s="27">
        <v>0</v>
      </c>
      <c r="E231" s="70">
        <v>1000</v>
      </c>
      <c r="F231" s="38" t="s">
        <v>103</v>
      </c>
      <c r="G231" s="9"/>
      <c r="H231" s="269">
        <v>0.3</v>
      </c>
      <c r="I231" s="1"/>
      <c r="J231" s="1"/>
      <c r="L231" s="1"/>
    </row>
    <row r="232" spans="1:12" x14ac:dyDescent="0.25">
      <c r="A232" s="69" t="s">
        <v>13</v>
      </c>
      <c r="B232" s="31"/>
      <c r="C232" s="31" t="s">
        <v>179</v>
      </c>
      <c r="D232" s="70">
        <v>1001</v>
      </c>
      <c r="E232" s="70">
        <v>5000</v>
      </c>
      <c r="F232" s="38" t="s">
        <v>103</v>
      </c>
      <c r="G232" s="9"/>
      <c r="H232" s="269">
        <v>0.27</v>
      </c>
      <c r="I232" s="1"/>
      <c r="J232" s="1"/>
      <c r="L232" s="1"/>
    </row>
    <row r="233" spans="1:12" x14ac:dyDescent="0.25">
      <c r="A233" s="69" t="s">
        <v>13</v>
      </c>
      <c r="B233" s="31"/>
      <c r="C233" s="31" t="s">
        <v>179</v>
      </c>
      <c r="D233" s="70">
        <v>5001</v>
      </c>
      <c r="E233" s="70">
        <v>10000</v>
      </c>
      <c r="F233" s="38" t="s">
        <v>103</v>
      </c>
      <c r="G233" s="9"/>
      <c r="H233" s="269">
        <v>0.24</v>
      </c>
      <c r="I233" s="1"/>
      <c r="J233" s="1"/>
      <c r="L233" s="1"/>
    </row>
    <row r="234" spans="1:12" x14ac:dyDescent="0.25">
      <c r="A234" s="69" t="s">
        <v>13</v>
      </c>
      <c r="B234" s="31"/>
      <c r="C234" s="31" t="s">
        <v>179</v>
      </c>
      <c r="D234" s="70">
        <v>10001</v>
      </c>
      <c r="E234" s="70">
        <v>50000</v>
      </c>
      <c r="F234" s="38" t="s">
        <v>103</v>
      </c>
      <c r="G234" s="9"/>
      <c r="H234" s="269">
        <v>0.21</v>
      </c>
      <c r="I234" s="1"/>
      <c r="J234" s="1"/>
      <c r="L234" s="1"/>
    </row>
    <row r="235" spans="1:12" x14ac:dyDescent="0.25">
      <c r="A235" s="69" t="s">
        <v>13</v>
      </c>
      <c r="B235" s="31"/>
      <c r="C235" s="31" t="s">
        <v>179</v>
      </c>
      <c r="D235" s="70">
        <v>50001</v>
      </c>
      <c r="E235" s="70">
        <v>100000</v>
      </c>
      <c r="F235" s="38" t="s">
        <v>103</v>
      </c>
      <c r="G235" s="9"/>
      <c r="H235" s="269">
        <v>0.18</v>
      </c>
      <c r="I235" s="1"/>
      <c r="J235" s="1"/>
      <c r="L235" s="1"/>
    </row>
    <row r="236" spans="1:12" x14ac:dyDescent="0.25">
      <c r="A236" s="69" t="s">
        <v>13</v>
      </c>
      <c r="B236" s="31"/>
      <c r="C236" s="31" t="s">
        <v>179</v>
      </c>
      <c r="D236" s="70">
        <v>100001</v>
      </c>
      <c r="E236" s="70">
        <v>250000</v>
      </c>
      <c r="F236" s="38" t="s">
        <v>103</v>
      </c>
      <c r="G236" s="10"/>
      <c r="H236" s="270">
        <v>0.15</v>
      </c>
      <c r="I236" s="1"/>
      <c r="J236" s="1"/>
      <c r="L236" s="1"/>
    </row>
    <row r="237" spans="1:12" x14ac:dyDescent="0.25">
      <c r="A237" s="69" t="s">
        <v>13</v>
      </c>
      <c r="B237" s="31"/>
      <c r="C237" s="31" t="s">
        <v>179</v>
      </c>
      <c r="D237" s="70">
        <v>250001</v>
      </c>
      <c r="E237" s="70">
        <v>500000</v>
      </c>
      <c r="F237" s="38" t="s">
        <v>103</v>
      </c>
      <c r="G237" s="9"/>
      <c r="H237" s="269">
        <v>0.12</v>
      </c>
      <c r="I237" s="1"/>
      <c r="J237" s="1"/>
      <c r="L237" s="1"/>
    </row>
    <row r="238" spans="1:12" x14ac:dyDescent="0.25">
      <c r="A238" s="69" t="s">
        <v>13</v>
      </c>
      <c r="B238" s="31"/>
      <c r="C238" s="31" t="s">
        <v>179</v>
      </c>
      <c r="D238" s="70">
        <v>500001</v>
      </c>
      <c r="E238" s="27"/>
      <c r="F238" s="38" t="s">
        <v>103</v>
      </c>
      <c r="G238" s="9"/>
      <c r="H238" s="269">
        <v>0.1</v>
      </c>
      <c r="I238" s="1"/>
      <c r="J238" s="1"/>
      <c r="L238" s="1"/>
    </row>
    <row r="239" spans="1:12" x14ac:dyDescent="0.25">
      <c r="A239" s="69"/>
      <c r="B239" s="31"/>
      <c r="C239" s="31"/>
      <c r="D239" s="27"/>
      <c r="E239" s="27"/>
      <c r="F239" s="38"/>
      <c r="G239" s="77"/>
      <c r="H239" s="272"/>
      <c r="I239" s="1"/>
      <c r="J239" s="1"/>
      <c r="L239" s="1"/>
    </row>
    <row r="240" spans="1:12" x14ac:dyDescent="0.25">
      <c r="A240" s="69" t="s">
        <v>13</v>
      </c>
      <c r="B240" s="31"/>
      <c r="C240" s="31" t="s">
        <v>123</v>
      </c>
      <c r="D240" s="27"/>
      <c r="E240" s="70"/>
      <c r="F240" s="38" t="s">
        <v>108</v>
      </c>
      <c r="G240" s="10"/>
      <c r="H240" s="270">
        <v>0.20599999999999999</v>
      </c>
      <c r="I240" s="1"/>
      <c r="J240" s="1"/>
      <c r="L240" s="1"/>
    </row>
    <row r="241" spans="1:12" x14ac:dyDescent="0.25">
      <c r="A241" s="69" t="s">
        <v>13</v>
      </c>
      <c r="B241" s="31"/>
      <c r="C241" s="31" t="s">
        <v>124</v>
      </c>
      <c r="D241" s="27"/>
      <c r="E241" s="70"/>
      <c r="F241" s="38" t="s">
        <v>109</v>
      </c>
      <c r="G241" s="10"/>
      <c r="H241" s="270">
        <v>0.20699999999999999</v>
      </c>
      <c r="I241" s="1"/>
      <c r="J241" s="1"/>
      <c r="L241" s="1"/>
    </row>
    <row r="242" spans="1:12" x14ac:dyDescent="0.25">
      <c r="A242" s="69" t="s">
        <v>13</v>
      </c>
      <c r="B242" s="31"/>
      <c r="C242" s="31" t="s">
        <v>75</v>
      </c>
      <c r="D242" s="27"/>
      <c r="E242" s="70"/>
      <c r="F242" s="38" t="s">
        <v>110</v>
      </c>
      <c r="G242" s="262"/>
      <c r="H242" s="273">
        <v>0.20799999999999999</v>
      </c>
      <c r="I242" s="1"/>
      <c r="J242" s="1"/>
      <c r="L242" s="1"/>
    </row>
    <row r="243" spans="1:12" x14ac:dyDescent="0.25">
      <c r="A243" s="26"/>
      <c r="B243" s="27"/>
      <c r="C243" s="38"/>
      <c r="D243" s="38"/>
      <c r="E243" s="38"/>
      <c r="F243" s="27"/>
      <c r="G243" s="27"/>
      <c r="H243" s="44"/>
      <c r="I243" s="1"/>
      <c r="J243" s="1"/>
      <c r="L243" s="1"/>
    </row>
    <row r="244" spans="1:12" ht="15.75" thickBot="1" x14ac:dyDescent="0.3">
      <c r="A244" s="78" t="s">
        <v>13</v>
      </c>
      <c r="B244" s="51"/>
      <c r="C244" s="51"/>
      <c r="D244" s="274" t="s">
        <v>97</v>
      </c>
      <c r="E244" s="275"/>
      <c r="F244" s="276" t="s">
        <v>110</v>
      </c>
      <c r="G244" s="277"/>
      <c r="H244" s="278">
        <v>7.4999999999999997E-2</v>
      </c>
      <c r="I244" s="1"/>
      <c r="J244" s="1"/>
      <c r="L244" s="1"/>
    </row>
    <row r="245" spans="1:12" ht="15.75" thickTop="1" x14ac:dyDescent="0.25">
      <c r="I245" s="1"/>
      <c r="J245" s="1"/>
      <c r="L245" s="1"/>
    </row>
    <row r="246" spans="1:12" x14ac:dyDescent="0.25">
      <c r="I246" s="1"/>
      <c r="J246" s="1"/>
      <c r="L246" s="1"/>
    </row>
    <row r="247" spans="1:12" x14ac:dyDescent="0.25">
      <c r="A247" s="287" t="s">
        <v>217</v>
      </c>
      <c r="I247" s="1"/>
      <c r="J247" s="1"/>
      <c r="L247" s="1"/>
    </row>
    <row r="248" spans="1:12" x14ac:dyDescent="0.25">
      <c r="A248" s="3" t="s">
        <v>89</v>
      </c>
      <c r="B248" s="3" t="s">
        <v>31</v>
      </c>
      <c r="C248" s="4" t="s">
        <v>11</v>
      </c>
      <c r="D248" s="5" t="s">
        <v>12</v>
      </c>
      <c r="E248" s="3" t="s">
        <v>34</v>
      </c>
      <c r="F248" s="3" t="s">
        <v>13</v>
      </c>
      <c r="G248" s="7"/>
      <c r="H248" s="6"/>
      <c r="I248" s="1"/>
      <c r="J248" s="1"/>
      <c r="L248" s="1"/>
    </row>
    <row r="249" spans="1:12" x14ac:dyDescent="0.25">
      <c r="A249" s="1" t="s">
        <v>32</v>
      </c>
      <c r="B249" s="1" t="s">
        <v>6</v>
      </c>
      <c r="C249" s="1" t="s">
        <v>6</v>
      </c>
      <c r="D249" s="2" t="s">
        <v>28</v>
      </c>
      <c r="E249" s="1" t="s">
        <v>6</v>
      </c>
      <c r="F249" s="1" t="s">
        <v>65</v>
      </c>
      <c r="G249" s="6"/>
      <c r="H249" s="6"/>
      <c r="I249" s="1"/>
      <c r="J249" s="1"/>
      <c r="L249" s="1"/>
    </row>
    <row r="250" spans="1:12" x14ac:dyDescent="0.25">
      <c r="A250" s="1" t="s">
        <v>32</v>
      </c>
      <c r="B250" s="1" t="s">
        <v>7</v>
      </c>
      <c r="C250" s="1" t="s">
        <v>7</v>
      </c>
      <c r="D250" s="2" t="s">
        <v>8</v>
      </c>
      <c r="E250" s="1" t="s">
        <v>7</v>
      </c>
      <c r="F250" s="1" t="s">
        <v>141</v>
      </c>
      <c r="G250" s="6"/>
      <c r="H250" s="6"/>
      <c r="I250" s="1"/>
      <c r="J250" s="1"/>
      <c r="L250" s="1"/>
    </row>
    <row r="251" spans="1:12" x14ac:dyDescent="0.25">
      <c r="A251" s="1" t="s">
        <v>32</v>
      </c>
      <c r="B251" s="1" t="s">
        <v>29</v>
      </c>
      <c r="C251" s="1" t="s">
        <v>29</v>
      </c>
      <c r="D251" s="2" t="s">
        <v>90</v>
      </c>
      <c r="E251" s="1" t="s">
        <v>29</v>
      </c>
      <c r="F251" s="1" t="s">
        <v>188</v>
      </c>
      <c r="G251" s="6"/>
      <c r="H251" s="6"/>
      <c r="I251" s="1"/>
      <c r="J251" s="1"/>
      <c r="L251" s="1"/>
    </row>
    <row r="252" spans="1:12" x14ac:dyDescent="0.25">
      <c r="A252" s="1" t="s">
        <v>32</v>
      </c>
      <c r="B252" s="1" t="s">
        <v>33</v>
      </c>
      <c r="C252" s="1" t="s">
        <v>33</v>
      </c>
      <c r="E252" s="1" t="s">
        <v>33</v>
      </c>
      <c r="F252" s="1" t="s">
        <v>90</v>
      </c>
      <c r="G252" s="6"/>
      <c r="H252" s="6"/>
      <c r="I252" s="1"/>
      <c r="J252" s="1"/>
      <c r="L252" s="1"/>
    </row>
    <row r="253" spans="1:12" x14ac:dyDescent="0.25">
      <c r="A253" s="1" t="s">
        <v>32</v>
      </c>
      <c r="B253" s="1" t="s">
        <v>90</v>
      </c>
      <c r="C253" s="1" t="s">
        <v>90</v>
      </c>
      <c r="E253" s="1" t="s">
        <v>90</v>
      </c>
      <c r="G253" s="6"/>
      <c r="H253" s="6"/>
      <c r="I253" s="1"/>
      <c r="J253" s="1"/>
      <c r="L253" s="1"/>
    </row>
    <row r="254" spans="1:12" x14ac:dyDescent="0.25">
      <c r="I254" s="1"/>
      <c r="J254" s="1"/>
      <c r="L254" s="1"/>
    </row>
    <row r="255" spans="1:12" x14ac:dyDescent="0.25">
      <c r="A255" s="86" t="s">
        <v>4</v>
      </c>
      <c r="I255" s="1"/>
      <c r="J255" s="1"/>
      <c r="L255" s="1"/>
    </row>
    <row r="256" spans="1:12" x14ac:dyDescent="0.25">
      <c r="A256" s="87"/>
      <c r="I256" s="1"/>
      <c r="J256" s="1"/>
      <c r="L256" s="1"/>
    </row>
    <row r="257" spans="1:12" x14ac:dyDescent="0.25">
      <c r="A257" s="88" t="s">
        <v>0</v>
      </c>
      <c r="I257" s="1"/>
      <c r="J257" s="1"/>
      <c r="L257" s="1"/>
    </row>
    <row r="258" spans="1:12" x14ac:dyDescent="0.25">
      <c r="A258" s="88" t="s">
        <v>1</v>
      </c>
      <c r="I258" s="1"/>
      <c r="J258" s="1"/>
      <c r="L258" s="1"/>
    </row>
    <row r="259" spans="1:12" x14ac:dyDescent="0.25">
      <c r="A259" s="89" t="s">
        <v>2</v>
      </c>
      <c r="I259" s="1"/>
      <c r="J259" s="1"/>
      <c r="L259" s="1"/>
    </row>
    <row r="260" spans="1:12" x14ac:dyDescent="0.25">
      <c r="I260" s="1"/>
      <c r="J260" s="1"/>
      <c r="L260" s="1"/>
    </row>
    <row r="261" spans="1:12" x14ac:dyDescent="0.25">
      <c r="A261" s="86" t="s">
        <v>151</v>
      </c>
      <c r="I261" s="1"/>
      <c r="J261" s="1"/>
      <c r="L261" s="1"/>
    </row>
    <row r="262" spans="1:12" x14ac:dyDescent="0.25">
      <c r="A262" s="88" t="s">
        <v>232</v>
      </c>
      <c r="I262" s="1"/>
      <c r="J262" s="1"/>
      <c r="L262" s="1"/>
    </row>
    <row r="263" spans="1:12" x14ac:dyDescent="0.25">
      <c r="A263" s="88" t="s">
        <v>152</v>
      </c>
    </row>
    <row r="264" spans="1:12" x14ac:dyDescent="0.25">
      <c r="A264" s="88" t="s">
        <v>153</v>
      </c>
    </row>
    <row r="265" spans="1:12" x14ac:dyDescent="0.25">
      <c r="A265" s="88" t="s">
        <v>154</v>
      </c>
    </row>
    <row r="266" spans="1:12" x14ac:dyDescent="0.25">
      <c r="A266" s="88" t="s">
        <v>155</v>
      </c>
    </row>
    <row r="267" spans="1:12" x14ac:dyDescent="0.25">
      <c r="A267" s="89" t="s">
        <v>156</v>
      </c>
    </row>
    <row r="269" spans="1:12" x14ac:dyDescent="0.25">
      <c r="A269" s="90" t="s">
        <v>162</v>
      </c>
    </row>
    <row r="270" spans="1:12" ht="15.75" customHeight="1" x14ac:dyDescent="0.25">
      <c r="A270" s="93" t="s">
        <v>209</v>
      </c>
    </row>
    <row r="271" spans="1:12" x14ac:dyDescent="0.25">
      <c r="A271" s="91" t="s">
        <v>163</v>
      </c>
    </row>
    <row r="272" spans="1:12" x14ac:dyDescent="0.25">
      <c r="A272" s="92" t="s">
        <v>164</v>
      </c>
    </row>
    <row r="274" spans="1:1" x14ac:dyDescent="0.25">
      <c r="A274" s="90" t="s">
        <v>167</v>
      </c>
    </row>
    <row r="275" spans="1:1" x14ac:dyDescent="0.25">
      <c r="A275" s="91" t="s">
        <v>168</v>
      </c>
    </row>
    <row r="276" spans="1:1" x14ac:dyDescent="0.25">
      <c r="A276" s="92" t="s">
        <v>169</v>
      </c>
    </row>
    <row r="278" spans="1:1" x14ac:dyDescent="0.25">
      <c r="A278" s="90" t="s">
        <v>182</v>
      </c>
    </row>
    <row r="279" spans="1:1" x14ac:dyDescent="0.25">
      <c r="A279" s="91" t="s">
        <v>183</v>
      </c>
    </row>
    <row r="280" spans="1:1" x14ac:dyDescent="0.25">
      <c r="A280" s="92" t="s">
        <v>184</v>
      </c>
    </row>
    <row r="282" spans="1:1" x14ac:dyDescent="0.25">
      <c r="A282" s="90" t="s">
        <v>192</v>
      </c>
    </row>
    <row r="283" spans="1:1" x14ac:dyDescent="0.25">
      <c r="A283" s="91" t="s">
        <v>193</v>
      </c>
    </row>
    <row r="284" spans="1:1" x14ac:dyDescent="0.25">
      <c r="A284" s="91" t="s">
        <v>206</v>
      </c>
    </row>
    <row r="285" spans="1:1" x14ac:dyDescent="0.25">
      <c r="A285" s="91" t="s">
        <v>194</v>
      </c>
    </row>
    <row r="286" spans="1:1" x14ac:dyDescent="0.25">
      <c r="A286" s="91" t="s">
        <v>195</v>
      </c>
    </row>
    <row r="287" spans="1:1" x14ac:dyDescent="0.25">
      <c r="A287" s="91" t="s">
        <v>196</v>
      </c>
    </row>
    <row r="288" spans="1:1" x14ac:dyDescent="0.25">
      <c r="A288" s="91" t="s">
        <v>197</v>
      </c>
    </row>
    <row r="289" spans="1:3" x14ac:dyDescent="0.25">
      <c r="A289" s="92" t="s">
        <v>198</v>
      </c>
    </row>
    <row r="291" spans="1:3" x14ac:dyDescent="0.25">
      <c r="A291" s="86" t="s">
        <v>218</v>
      </c>
    </row>
    <row r="292" spans="1:3" x14ac:dyDescent="0.25">
      <c r="A292" s="88" t="s">
        <v>73</v>
      </c>
    </row>
    <row r="293" spans="1:3" x14ac:dyDescent="0.25">
      <c r="A293" s="88" t="s">
        <v>71</v>
      </c>
    </row>
    <row r="294" spans="1:3" x14ac:dyDescent="0.25">
      <c r="A294" s="89" t="s">
        <v>72</v>
      </c>
    </row>
    <row r="296" spans="1:3" x14ac:dyDescent="0.25">
      <c r="A296" s="90" t="s">
        <v>219</v>
      </c>
    </row>
    <row r="297" spans="1:3" x14ac:dyDescent="0.25">
      <c r="A297" s="88" t="s">
        <v>74</v>
      </c>
    </row>
    <row r="298" spans="1:3" x14ac:dyDescent="0.25">
      <c r="A298" s="89" t="s">
        <v>75</v>
      </c>
    </row>
    <row r="301" spans="1:3" ht="30" x14ac:dyDescent="0.25">
      <c r="A301" s="293" t="s">
        <v>228</v>
      </c>
      <c r="B301" s="293" t="s">
        <v>227</v>
      </c>
    </row>
    <row r="302" spans="1:3" x14ac:dyDescent="0.25">
      <c r="A302" s="292" t="s">
        <v>90</v>
      </c>
      <c r="B302" s="292" t="b">
        <v>0</v>
      </c>
      <c r="C302" s="1"/>
    </row>
    <row r="303" spans="1:3" x14ac:dyDescent="0.25">
      <c r="A303" s="292" t="s">
        <v>117</v>
      </c>
      <c r="B303" s="292" t="b">
        <v>0</v>
      </c>
      <c r="C303" s="1"/>
    </row>
    <row r="304" spans="1:3" x14ac:dyDescent="0.25">
      <c r="A304" s="292" t="s">
        <v>221</v>
      </c>
      <c r="B304" s="292" t="b">
        <v>0</v>
      </c>
      <c r="C304" s="1"/>
    </row>
    <row r="305" spans="1:3" x14ac:dyDescent="0.25">
      <c r="A305" s="292" t="s">
        <v>220</v>
      </c>
      <c r="B305" s="292" t="b">
        <v>0</v>
      </c>
      <c r="C305" s="1"/>
    </row>
    <row r="306" spans="1:3" x14ac:dyDescent="0.25">
      <c r="A306" s="292" t="s">
        <v>222</v>
      </c>
      <c r="B306" s="292" t="b">
        <v>0</v>
      </c>
      <c r="C306" s="1"/>
    </row>
    <row r="307" spans="1:3" x14ac:dyDescent="0.25">
      <c r="A307" s="292" t="s">
        <v>223</v>
      </c>
      <c r="B307" s="292" t="b">
        <v>0</v>
      </c>
    </row>
    <row r="308" spans="1:3" x14ac:dyDescent="0.25">
      <c r="A308" s="292" t="s">
        <v>120</v>
      </c>
      <c r="B308" s="292" t="b">
        <v>0</v>
      </c>
      <c r="C308" s="1"/>
    </row>
    <row r="309" spans="1:3" x14ac:dyDescent="0.25">
      <c r="A309" s="292" t="s">
        <v>41</v>
      </c>
      <c r="B309" s="292" t="b">
        <v>0</v>
      </c>
      <c r="C309" s="1"/>
    </row>
    <row r="310" spans="1:3" x14ac:dyDescent="0.25">
      <c r="A310" s="291" t="s">
        <v>224</v>
      </c>
      <c r="B310" s="292" t="b">
        <v>0</v>
      </c>
      <c r="C310" s="1"/>
    </row>
    <row r="311" spans="1:3" x14ac:dyDescent="0.25">
      <c r="A311" s="291" t="s">
        <v>225</v>
      </c>
      <c r="B311" s="292" t="b">
        <v>0</v>
      </c>
      <c r="C311" s="1"/>
    </row>
    <row r="312" spans="1:3" x14ac:dyDescent="0.25">
      <c r="A312" s="291" t="s">
        <v>226</v>
      </c>
      <c r="B312" s="292" t="b">
        <v>0</v>
      </c>
      <c r="C312" s="1"/>
    </row>
    <row r="313" spans="1:3" x14ac:dyDescent="0.25">
      <c r="A313" s="292" t="s">
        <v>121</v>
      </c>
      <c r="B313" s="292" t="b">
        <v>0</v>
      </c>
      <c r="C313" s="1"/>
    </row>
    <row r="314" spans="1:3" x14ac:dyDescent="0.25">
      <c r="A314" s="292" t="s">
        <v>212</v>
      </c>
      <c r="B314" s="292" t="b">
        <v>0</v>
      </c>
      <c r="C314" s="1"/>
    </row>
    <row r="315" spans="1:3" x14ac:dyDescent="0.25">
      <c r="A315" s="292" t="s">
        <v>94</v>
      </c>
      <c r="B315" s="292" t="b">
        <v>0</v>
      </c>
      <c r="C315" s="1"/>
    </row>
    <row r="316" spans="1:3" x14ac:dyDescent="0.25">
      <c r="A316" s="292" t="s">
        <v>129</v>
      </c>
      <c r="B316" s="292" t="b">
        <v>1</v>
      </c>
      <c r="C316" s="1"/>
    </row>
    <row r="317" spans="1:3" x14ac:dyDescent="0.25">
      <c r="A317" s="292" t="s">
        <v>130</v>
      </c>
      <c r="B317" s="292" t="b">
        <v>0</v>
      </c>
      <c r="C317" s="8"/>
    </row>
    <row r="318" spans="1:3" x14ac:dyDescent="0.25">
      <c r="A318" s="292" t="s">
        <v>131</v>
      </c>
      <c r="B318" s="292" t="b">
        <v>0</v>
      </c>
      <c r="C318" s="8"/>
    </row>
    <row r="319" spans="1:3" x14ac:dyDescent="0.25">
      <c r="A319" s="292" t="s">
        <v>88</v>
      </c>
      <c r="B319" s="292" t="b">
        <v>0</v>
      </c>
      <c r="C319" s="8"/>
    </row>
    <row r="320" spans="1:3" x14ac:dyDescent="0.25">
      <c r="A320" s="292" t="s">
        <v>43</v>
      </c>
      <c r="B320" s="292" t="b">
        <v>0</v>
      </c>
      <c r="C320" s="8"/>
    </row>
    <row r="321" spans="1:14" x14ac:dyDescent="0.25">
      <c r="A321" s="292" t="s">
        <v>92</v>
      </c>
      <c r="B321" s="292" t="b">
        <v>0</v>
      </c>
      <c r="C321" s="8"/>
    </row>
    <row r="322" spans="1:14" x14ac:dyDescent="0.25">
      <c r="A322" s="292" t="s">
        <v>91</v>
      </c>
      <c r="B322" s="292" t="b">
        <v>0</v>
      </c>
      <c r="C322" s="8"/>
    </row>
    <row r="323" spans="1:14" x14ac:dyDescent="0.25">
      <c r="A323" s="292" t="s">
        <v>85</v>
      </c>
      <c r="B323" s="292" t="b">
        <v>0</v>
      </c>
      <c r="C323" s="8"/>
    </row>
    <row r="324" spans="1:14" x14ac:dyDescent="0.25">
      <c r="A324" s="292" t="s">
        <v>93</v>
      </c>
      <c r="B324" s="292" t="b">
        <v>0</v>
      </c>
      <c r="C324" s="1"/>
      <c r="K324" s="8"/>
    </row>
    <row r="325" spans="1:14" x14ac:dyDescent="0.25">
      <c r="K325" s="8"/>
    </row>
    <row r="326" spans="1:14" s="8" customFormat="1" x14ac:dyDescent="0.25">
      <c r="A326" s="12"/>
      <c r="B326" s="12"/>
      <c r="C326" s="2"/>
      <c r="D326" s="2"/>
      <c r="E326" s="2"/>
      <c r="F326" s="1"/>
      <c r="G326" s="1"/>
      <c r="H326" s="1"/>
      <c r="I326" s="6"/>
      <c r="J326" s="6"/>
      <c r="L326" s="11"/>
      <c r="N326" s="1"/>
    </row>
    <row r="327" spans="1:14" s="8" customFormat="1" x14ac:dyDescent="0.25">
      <c r="A327" s="1"/>
      <c r="B327" s="1"/>
      <c r="C327" s="2"/>
      <c r="D327" s="2"/>
      <c r="E327" s="2"/>
      <c r="F327" s="1"/>
      <c r="G327" s="1"/>
      <c r="H327" s="1"/>
      <c r="I327" s="6"/>
      <c r="J327" s="6"/>
      <c r="L327" s="11"/>
    </row>
    <row r="328" spans="1:14" s="8" customFormat="1" x14ac:dyDescent="0.25">
      <c r="A328" s="1"/>
      <c r="B328" s="1"/>
      <c r="C328" s="2"/>
      <c r="D328" s="2"/>
      <c r="E328" s="2"/>
      <c r="F328" s="1"/>
      <c r="G328" s="1"/>
      <c r="H328" s="1"/>
      <c r="I328" s="6"/>
      <c r="J328" s="6"/>
      <c r="L328" s="11"/>
    </row>
    <row r="329" spans="1:14" s="8" customFormat="1" x14ac:dyDescent="0.25">
      <c r="A329" s="1"/>
      <c r="B329" s="1"/>
      <c r="C329" s="2"/>
      <c r="D329" s="2"/>
      <c r="E329" s="2"/>
      <c r="F329" s="1"/>
      <c r="G329" s="1"/>
      <c r="H329" s="1"/>
      <c r="I329" s="6"/>
      <c r="J329" s="6"/>
      <c r="K329" s="1"/>
      <c r="L329" s="11"/>
    </row>
    <row r="330" spans="1:14" s="8" customFormat="1" x14ac:dyDescent="0.25">
      <c r="A330" s="1"/>
      <c r="B330" s="1"/>
      <c r="C330" s="2"/>
      <c r="D330" s="2"/>
      <c r="E330" s="2"/>
      <c r="F330" s="1"/>
      <c r="G330" s="1"/>
      <c r="H330" s="1"/>
      <c r="I330" s="6"/>
      <c r="J330" s="6"/>
      <c r="K330" s="1"/>
      <c r="L330" s="11"/>
    </row>
    <row r="331" spans="1:14" s="8" customFormat="1" x14ac:dyDescent="0.25">
      <c r="A331" s="1"/>
      <c r="B331" s="1"/>
      <c r="C331" s="2"/>
      <c r="D331" s="2"/>
      <c r="E331" s="2"/>
      <c r="F331" s="1"/>
      <c r="G331" s="1"/>
      <c r="H331" s="1"/>
      <c r="I331" s="6"/>
      <c r="J331" s="6"/>
      <c r="K331" s="1"/>
      <c r="L331" s="11"/>
    </row>
    <row r="332" spans="1:14" s="8" customFormat="1" x14ac:dyDescent="0.25">
      <c r="A332" s="1"/>
      <c r="B332" s="1"/>
      <c r="C332" s="2"/>
      <c r="D332" s="2"/>
      <c r="E332" s="2"/>
      <c r="F332" s="1"/>
      <c r="G332" s="1"/>
      <c r="H332" s="1"/>
      <c r="I332" s="6"/>
      <c r="J332" s="6"/>
      <c r="K332" s="1"/>
      <c r="L332" s="11"/>
    </row>
    <row r="333" spans="1:14" s="8" customFormat="1" ht="15.75" customHeight="1" x14ac:dyDescent="0.25">
      <c r="A333" s="1"/>
      <c r="B333" s="1"/>
      <c r="C333" s="2"/>
      <c r="D333" s="2"/>
      <c r="E333" s="2"/>
      <c r="F333" s="1"/>
      <c r="G333" s="1"/>
      <c r="H333" s="1"/>
      <c r="I333" s="6"/>
      <c r="J333" s="6"/>
      <c r="K333" s="1"/>
      <c r="L333" s="11"/>
    </row>
    <row r="334" spans="1:14" x14ac:dyDescent="0.25">
      <c r="N334" s="8"/>
    </row>
  </sheetData>
  <sheetProtection sheet="1" objects="1" scenarios="1"/>
  <sortState xmlns:xlrd2="http://schemas.microsoft.com/office/spreadsheetml/2017/richdata2" ref="A302:B324">
    <sortCondition ref="A302:A324"/>
  </sortState>
  <mergeCells count="7">
    <mergeCell ref="I3:K3"/>
    <mergeCell ref="A1:H1"/>
    <mergeCell ref="F3:H3"/>
    <mergeCell ref="D116:E116"/>
    <mergeCell ref="A3:C3"/>
    <mergeCell ref="A116:C116"/>
    <mergeCell ref="F116:H11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6</vt:i4>
      </vt:variant>
    </vt:vector>
  </HeadingPairs>
  <TitlesOfParts>
    <vt:vector size="8" baseType="lpstr">
      <vt:lpstr>Biller Overview</vt:lpstr>
      <vt:lpstr>Master Data</vt:lpstr>
      <vt:lpstr>Aliaswire</vt:lpstr>
      <vt:lpstr>BMO</vt:lpstr>
      <vt:lpstr>BoH</vt:lpstr>
      <vt:lpstr>CitiCCB</vt:lpstr>
      <vt:lpstr>MUFG</vt:lpstr>
      <vt:lpstr>'Biller Overview'!Print_Area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 Stewart</dc:creator>
  <cp:lastModifiedBy>SergeiStPete Private</cp:lastModifiedBy>
  <cp:lastPrinted>2020-10-19T19:09:01Z</cp:lastPrinted>
  <dcterms:created xsi:type="dcterms:W3CDTF">2020-09-29T20:13:41Z</dcterms:created>
  <dcterms:modified xsi:type="dcterms:W3CDTF">2020-10-22T20:01:01Z</dcterms:modified>
</cp:coreProperties>
</file>