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13_ncr:1_{B8FFBBC4-F0C8-4C12-B551-EC54CBD222E5}" xr6:coauthVersionLast="45" xr6:coauthVersionMax="45" xr10:uidLastSave="{00000000-0000-0000-0000-000000000000}"/>
  <bookViews>
    <workbookView xWindow="-120" yWindow="-120" windowWidth="29040" windowHeight="15840" xr2:uid="{EDD03CDA-079A-49B8-968C-707496A64DCA}"/>
  </bookViews>
  <sheets>
    <sheet name="Biller Overview" sheetId="1" r:id="rId1"/>
    <sheet name="Master Data" sheetId="2" r:id="rId2"/>
  </sheets>
  <definedNames>
    <definedName name="Aliaswire">'Master Data'!$B$11:$B$15</definedName>
    <definedName name="BMO">'Master Data'!$D$11:$D$15</definedName>
    <definedName name="BoH">'Master Data'!$C$11:$C$15</definedName>
    <definedName name="CitiCCB">'Master Data'!$E$11:$E$15</definedName>
    <definedName name="CitiTTS">'Master Data'!$F$11:$F$15</definedName>
    <definedName name="Level">'Biller Overview'!$B$18</definedName>
    <definedName name="MUFG">'Master Data'!$G$11:$G$14</definedName>
    <definedName name="Partner">'Biller Overview'!$B$4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9" i="1" l="1" a="1"/>
  <c r="G19" i="1" s="1"/>
  <c r="H18" i="1"/>
  <c r="H19" i="1" a="1"/>
  <c r="H19" i="1" s="1"/>
  <c r="G18" i="1"/>
  <c r="G13" i="1"/>
  <c r="G12" i="1"/>
  <c r="G11" i="1"/>
  <c r="J21" i="1" l="1"/>
  <c r="J35" i="1"/>
  <c r="G35" i="1"/>
  <c r="G32" i="1"/>
  <c r="I32" i="1"/>
  <c r="J32" i="1"/>
  <c r="L32" i="1" s="1"/>
  <c r="K30" i="1"/>
  <c r="J30" i="1"/>
  <c r="I30" i="1"/>
  <c r="H30" i="1"/>
  <c r="G30" i="1"/>
  <c r="K29" i="1"/>
  <c r="I29" i="1"/>
  <c r="L29" i="1"/>
  <c r="J29" i="1"/>
  <c r="H29" i="1"/>
  <c r="G29" i="1"/>
  <c r="L28" i="1"/>
  <c r="K28" i="1"/>
  <c r="J28" i="1"/>
  <c r="I28" i="1"/>
  <c r="H28" i="1"/>
  <c r="G28" i="1"/>
  <c r="K27" i="1"/>
  <c r="L27" i="1"/>
  <c r="J27" i="1"/>
  <c r="J26" i="1"/>
  <c r="I25" i="1"/>
  <c r="I26" i="1"/>
  <c r="I27" i="1"/>
  <c r="H27" i="1"/>
  <c r="G27" i="1"/>
  <c r="L26" i="1"/>
  <c r="K26" i="1"/>
  <c r="H26" i="1"/>
  <c r="G26" i="1"/>
  <c r="L25" i="1"/>
  <c r="K25" i="1"/>
  <c r="J25" i="1"/>
  <c r="H25" i="1"/>
  <c r="G25" i="1"/>
  <c r="L24" i="1"/>
  <c r="J24" i="1"/>
  <c r="K24" i="1"/>
  <c r="I24" i="1"/>
  <c r="H24" i="1"/>
  <c r="D18" i="1"/>
  <c r="G24" i="1"/>
  <c r="I23" i="1"/>
  <c r="I22" i="1"/>
  <c r="I21" i="1"/>
  <c r="G21" i="1"/>
  <c r="H21" i="1" s="1"/>
  <c r="L18" i="1"/>
  <c r="K18" i="1"/>
  <c r="J18" i="1"/>
  <c r="I18" i="1"/>
  <c r="L48" i="1" l="1"/>
  <c r="J48" i="1"/>
  <c r="H48" i="1"/>
  <c r="G48" i="1"/>
  <c r="L46" i="1"/>
  <c r="J46" i="1"/>
  <c r="H46" i="1"/>
  <c r="G46" i="1"/>
  <c r="L45" i="1"/>
  <c r="J45" i="1"/>
  <c r="H45" i="1"/>
  <c r="G45" i="1"/>
  <c r="L42" i="1"/>
  <c r="J42" i="1"/>
  <c r="H42" i="1"/>
  <c r="G42" i="1"/>
  <c r="H35" i="1"/>
  <c r="L30" i="1"/>
  <c r="L23" i="1"/>
  <c r="L22" i="1"/>
  <c r="L21" i="1" l="1"/>
  <c r="G23" i="1" l="1"/>
  <c r="H23" i="1" s="1"/>
  <c r="G22" i="1"/>
  <c r="H22" i="1" s="1"/>
  <c r="B59" i="1"/>
  <c r="I35" i="1"/>
  <c r="K35" i="1"/>
  <c r="K48" i="1"/>
  <c r="I48" i="1"/>
  <c r="K46" i="1"/>
  <c r="I46" i="1"/>
  <c r="I45" i="1"/>
  <c r="K45" i="1"/>
  <c r="K42" i="1"/>
  <c r="I42" i="1"/>
  <c r="H32" i="1" l="1"/>
  <c r="L35" i="1"/>
  <c r="L51" i="1" s="1"/>
  <c r="I98" i="2"/>
  <c r="B54" i="1"/>
  <c r="B55" i="1"/>
  <c r="E63" i="1"/>
  <c r="B57" i="1"/>
  <c r="E53" i="1"/>
  <c r="H51" i="1"/>
  <c r="B53" i="1"/>
  <c r="D53" i="1"/>
  <c r="E54" i="1"/>
  <c r="B58" i="1"/>
  <c r="D54" i="1"/>
  <c r="G51" i="1"/>
  <c r="D61" i="1"/>
  <c r="E61" i="1"/>
  <c r="D62" i="1"/>
  <c r="D63" i="1"/>
  <c r="B56" i="1"/>
  <c r="D55" i="1"/>
  <c r="B52" i="1"/>
  <c r="E62" i="1"/>
  <c r="E55" i="1"/>
  <c r="E60" i="1"/>
  <c r="B62" i="1"/>
  <c r="B60" i="1"/>
  <c r="B63" i="1"/>
  <c r="B61" i="1"/>
  <c r="D58" i="1"/>
  <c r="E58" i="1"/>
  <c r="D60" i="1" l="1"/>
  <c r="J51" i="1"/>
  <c r="D56" i="1"/>
  <c r="D57" i="1"/>
  <c r="E59" i="1"/>
  <c r="D52" i="1"/>
  <c r="E52" i="1"/>
  <c r="E56" i="1"/>
  <c r="E57" i="1"/>
  <c r="D59" i="1"/>
  <c r="E64" i="1" l="1"/>
  <c r="D6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<sst xmlns="http://schemas.openxmlformats.org/spreadsheetml/2006/main" count="1001" uniqueCount="272">
  <si>
    <t>New Setup</t>
  </si>
  <si>
    <t>Change</t>
  </si>
  <si>
    <t>Terminate Service</t>
  </si>
  <si>
    <t>Web Site URL:</t>
  </si>
  <si>
    <t>Request</t>
  </si>
  <si>
    <t>Package</t>
  </si>
  <si>
    <t>Express</t>
  </si>
  <si>
    <t>Lite</t>
  </si>
  <si>
    <t>Complete</t>
  </si>
  <si>
    <t>Request Description:</t>
  </si>
  <si>
    <t>Channel Partner:</t>
  </si>
  <si>
    <t>BoH</t>
  </si>
  <si>
    <t>BMO</t>
  </si>
  <si>
    <t>Citi CCB</t>
  </si>
  <si>
    <t>Citi TTS</t>
  </si>
  <si>
    <t>MUFG</t>
  </si>
  <si>
    <t>Sales Officer:</t>
  </si>
  <si>
    <t>Date:</t>
  </si>
  <si>
    <t>Company Name:</t>
  </si>
  <si>
    <t>Sales Contact:</t>
  </si>
  <si>
    <t>Implementation Contact:</t>
  </si>
  <si>
    <t>Technical Sales:</t>
  </si>
  <si>
    <t>Contact Info:</t>
  </si>
  <si>
    <t>Company Industry:</t>
  </si>
  <si>
    <t>What are bills for:</t>
  </si>
  <si>
    <t>Number of bills per month:</t>
  </si>
  <si>
    <t>Number of payments per month:</t>
  </si>
  <si>
    <t>Average dollar amount per bill:</t>
  </si>
  <si>
    <t>Maximum dollar amount per bill:</t>
  </si>
  <si>
    <t>Solution Overview</t>
  </si>
  <si>
    <t>Basic</t>
  </si>
  <si>
    <t>Full</t>
  </si>
  <si>
    <t>DirectBiller Packages, Features, Prices, Hours and Billing Codes</t>
  </si>
  <si>
    <t>Channel Partners</t>
  </si>
  <si>
    <t>CP Code</t>
  </si>
  <si>
    <t>CP Name</t>
  </si>
  <si>
    <t>Channel</t>
  </si>
  <si>
    <t>Aliaswire</t>
  </si>
  <si>
    <t xml:space="preserve">BMO Harris Bank </t>
  </si>
  <si>
    <t>Citi Commercial Bank</t>
  </si>
  <si>
    <t>Citi Treasury and Trade Solutions</t>
  </si>
  <si>
    <t>MUFG Union Bank, N.A.</t>
  </si>
  <si>
    <t>Packages</t>
  </si>
  <si>
    <t>CP Billing Code</t>
  </si>
  <si>
    <t>CP Packages</t>
  </si>
  <si>
    <t>Enterprise</t>
  </si>
  <si>
    <t>Implementation - Basic</t>
  </si>
  <si>
    <t>Maintenance - Basic</t>
  </si>
  <si>
    <t>Citi</t>
  </si>
  <si>
    <t>?</t>
  </si>
  <si>
    <t>TBS301</t>
  </si>
  <si>
    <t>SETUP EXPRESS</t>
  </si>
  <si>
    <t>TBS302</t>
  </si>
  <si>
    <t>MO MAINTENANCE EXPRESS</t>
  </si>
  <si>
    <t>N/A</t>
  </si>
  <si>
    <t>Lite Setup - Not Available</t>
  </si>
  <si>
    <t>Not Available</t>
  </si>
  <si>
    <t>Lite Maintenance - Not Available</t>
  </si>
  <si>
    <t>TBS101</t>
  </si>
  <si>
    <t>SETUP BASIC (A)</t>
  </si>
  <si>
    <t>TBS102</t>
  </si>
  <si>
    <t>MO MAINTENANCE PLUS (B)</t>
  </si>
  <si>
    <t>Implementation - Complete</t>
  </si>
  <si>
    <t>TBS201</t>
  </si>
  <si>
    <t>SETUP SUITE PACK C; includes B2B</t>
  </si>
  <si>
    <t>TBS202</t>
  </si>
  <si>
    <t>MO MAINTENANCE PACK C; includes B2B</t>
  </si>
  <si>
    <t>Web Service / API</t>
  </si>
  <si>
    <t>TBS501</t>
  </si>
  <si>
    <t>SETUP WEBSERVICES / API</t>
  </si>
  <si>
    <t>TBS502</t>
  </si>
  <si>
    <t>MO MAINT WEBSERVICES / API</t>
  </si>
  <si>
    <t>Features</t>
  </si>
  <si>
    <t>Dev Hrs</t>
  </si>
  <si>
    <t>Impl Hrs</t>
  </si>
  <si>
    <t>POE</t>
  </si>
  <si>
    <t>IVR</t>
  </si>
  <si>
    <t>IVR / Per Minutes</t>
  </si>
  <si>
    <t>IVR - Implementation</t>
  </si>
  <si>
    <t>IVR - Monthly Maintenance</t>
  </si>
  <si>
    <t>TBS701</t>
  </si>
  <si>
    <t>SETUP IVR</t>
  </si>
  <si>
    <t>TBS702</t>
  </si>
  <si>
    <t>MO MAINT IVR</t>
  </si>
  <si>
    <t>Redirect</t>
  </si>
  <si>
    <t>Redirect - Complete</t>
  </si>
  <si>
    <t>Redirect - Maintenance</t>
  </si>
  <si>
    <t>TBS041</t>
  </si>
  <si>
    <t>SETUP REDIRECT</t>
  </si>
  <si>
    <t>TBS403</t>
  </si>
  <si>
    <t>MO MAINT REDIRECT</t>
  </si>
  <si>
    <t>SSO</t>
  </si>
  <si>
    <t>TBS121, TBS221</t>
  </si>
  <si>
    <t>CUSTOM BILLER SSO SETUP (PLUS)</t>
  </si>
  <si>
    <t>TBS122, TBS222</t>
  </si>
  <si>
    <t>CUSTOM SSO MO MAINT      (PLUS)</t>
  </si>
  <si>
    <t>Feature</t>
  </si>
  <si>
    <t>B2B Suite</t>
  </si>
  <si>
    <t>B2B Services Implementation</t>
  </si>
  <si>
    <t>B2B Services Payment Processed ( Tran Range)</t>
  </si>
  <si>
    <t>-</t>
  </si>
  <si>
    <t xml:space="preserve">SETUP SUITE (B2B) PACK C </t>
  </si>
  <si>
    <t>MAINTENANCE SUITE (B2B) PACK C</t>
  </si>
  <si>
    <t>CSR</t>
  </si>
  <si>
    <t>Quote</t>
  </si>
  <si>
    <t>Basic - Biller CSR Users &gt; 5 / per month</t>
  </si>
  <si>
    <t>Complete - Biller CSR Users &gt; 20 / per month</t>
  </si>
  <si>
    <t>TBS030, TBS130, TBS230</t>
  </si>
  <si>
    <t>ADDITIONAL CSR; per CSR</t>
  </si>
  <si>
    <t>Enrollment</t>
  </si>
  <si>
    <t>Enrollment Monthly; free of charge</t>
  </si>
  <si>
    <t>FTP - Automated</t>
  </si>
  <si>
    <t>Auto FTP Setup; free of charge</t>
  </si>
  <si>
    <t>Auto FTP Monthly; free of charge</t>
  </si>
  <si>
    <t>Multi Div</t>
  </si>
  <si>
    <t>Parent Implementation</t>
  </si>
  <si>
    <t>Multi-Dive Maintenance</t>
  </si>
  <si>
    <t>Single Brand</t>
  </si>
  <si>
    <t>Per Division - Single Brand</t>
  </si>
  <si>
    <t>Per Division - multiple brand</t>
  </si>
  <si>
    <t>TBS251</t>
  </si>
  <si>
    <t>PACKAGE C DIVISION SETUP</t>
  </si>
  <si>
    <t>TBS252</t>
  </si>
  <si>
    <t>PACKAGE C DIVISION MAINTENANCE</t>
  </si>
  <si>
    <t>Payment Flow</t>
  </si>
  <si>
    <t>Payment Flow Customization; free of charge</t>
  </si>
  <si>
    <t>Presentment</t>
  </si>
  <si>
    <t>Real-Time Monthly; free of charge</t>
  </si>
  <si>
    <t>Services</t>
  </si>
  <si>
    <t>Implementation / Support</t>
  </si>
  <si>
    <t>TBS245</t>
  </si>
  <si>
    <t>PROFESSIONAL SERVICES</t>
  </si>
  <si>
    <t>Development</t>
  </si>
  <si>
    <t>Custom Programming (Complete)</t>
  </si>
  <si>
    <t>TBS045, TBS145, 
TBS245</t>
  </si>
  <si>
    <t>PROFESSIONAL SERVICES (BASIC)</t>
  </si>
  <si>
    <t>Variable per Transactions Costs</t>
  </si>
  <si>
    <t>Transactions</t>
  </si>
  <si>
    <t>ACH Payment Processed 0 - 1,0000</t>
  </si>
  <si>
    <t>ACH Return</t>
  </si>
  <si>
    <t>CC Payment Processed 100,001 - 250,000</t>
  </si>
  <si>
    <t>CC Payment Processed 250,001 - 500,000</t>
  </si>
  <si>
    <t>Payments Processed 0 - 500 (Basic)</t>
  </si>
  <si>
    <t>Payments Processed 501 - 750 (Basic)</t>
  </si>
  <si>
    <t>Payments Processed 751 - 1,000 (Basic)</t>
  </si>
  <si>
    <t>Payments Processed 1,000+ (Basic)</t>
  </si>
  <si>
    <t>Payments Processed 5,001 - 10,000     (Complete)</t>
  </si>
  <si>
    <t>Custom</t>
  </si>
  <si>
    <t>Payment Channels (select many)</t>
  </si>
  <si>
    <t>Channel Partner Information:</t>
  </si>
  <si>
    <t>Customer Information:</t>
  </si>
  <si>
    <t>Enrollment Features</t>
  </si>
  <si>
    <t>Automatic Payment Plans</t>
  </si>
  <si>
    <t>Full Package Options</t>
  </si>
  <si>
    <t>Payment Types 
Accepted (select many)</t>
  </si>
  <si>
    <t>DirectBiller Configuration and Pricing Sheet</t>
  </si>
  <si>
    <t>Secure File Transfer Protocol (sFTP)</t>
  </si>
  <si>
    <t>B2B functions $$ (select many)</t>
  </si>
  <si>
    <t>Multi Division $$</t>
  </si>
  <si>
    <t>Number of subsidiaries $$</t>
  </si>
  <si>
    <t>Number of funding accounts</t>
  </si>
  <si>
    <t>Is each site different</t>
  </si>
  <si>
    <t>How (select one)</t>
  </si>
  <si>
    <t>Real Time Post-Back $$</t>
  </si>
  <si>
    <t>Basic (A)</t>
  </si>
  <si>
    <t>Package (C)</t>
  </si>
  <si>
    <t>DirectBiller Package Type: $$</t>
  </si>
  <si>
    <t xml:space="preserve">     1. ACH</t>
  </si>
  <si>
    <t xml:space="preserve">     2. Credit Card</t>
  </si>
  <si>
    <t xml:space="preserve">     3. Debit Card</t>
  </si>
  <si>
    <t>Presentment Type</t>
  </si>
  <si>
    <t>Summary bill presentment</t>
  </si>
  <si>
    <t>Full PDF presentment</t>
  </si>
  <si>
    <t>No bill presentment</t>
  </si>
  <si>
    <t>Stored at Aliaswire</t>
  </si>
  <si>
    <t>Stored at Biller</t>
  </si>
  <si>
    <t>If Full, where are PDFs stored $$</t>
  </si>
  <si>
    <t>AW Setup</t>
  </si>
  <si>
    <t>AW Maint</t>
  </si>
  <si>
    <t>Text2PayText2Pay</t>
  </si>
  <si>
    <t>Price</t>
  </si>
  <si>
    <t>Point of Sale</t>
  </si>
  <si>
    <t>CP Prod Setup</t>
  </si>
  <si>
    <t>CP Price Setup</t>
  </si>
  <si>
    <t>CP Prod Maint</t>
  </si>
  <si>
    <t>CP Price Maint</t>
  </si>
  <si>
    <t>Totals</t>
  </si>
  <si>
    <t>Widget/API</t>
  </si>
  <si>
    <t>CSR Payments</t>
  </si>
  <si>
    <t>Text2Pay</t>
  </si>
  <si>
    <t>B2B</t>
  </si>
  <si>
    <t>Multi-Division</t>
  </si>
  <si>
    <t>Real Time Post-Back</t>
  </si>
  <si>
    <t>AW Price: Setup / Maintenance</t>
  </si>
  <si>
    <t>CP Price: Setup / Maintenance</t>
  </si>
  <si>
    <t>Bank of Hawaii</t>
  </si>
  <si>
    <t xml:space="preserve">Packages </t>
  </si>
  <si>
    <t>CitiCCB</t>
  </si>
  <si>
    <t>API</t>
  </si>
  <si>
    <t>CitiTTS</t>
  </si>
  <si>
    <t>Stored at Aliaswire 0 - 50,000</t>
  </si>
  <si>
    <t>Stored at Aliaswire 50,001+</t>
  </si>
  <si>
    <t>Number of ACH transactions</t>
  </si>
  <si>
    <t>Number of Credit Card transactions</t>
  </si>
  <si>
    <t>Number of Debit Card transactions</t>
  </si>
  <si>
    <t>SSO - Payer Poral</t>
  </si>
  <si>
    <t>SSO - CSR Portal</t>
  </si>
  <si>
    <t>Widget</t>
  </si>
  <si>
    <t>PoS</t>
  </si>
  <si>
    <t>CC Payment Processed 1,000,000+</t>
  </si>
  <si>
    <t>CC Payment Processed 0 - 1,000</t>
  </si>
  <si>
    <t>CC Payment Processed 1,001 - 5,000</t>
  </si>
  <si>
    <t>CC Payment Processed 5,001 - 10,000</t>
  </si>
  <si>
    <t>CC Payment Processed 10,001 - 50,000</t>
  </si>
  <si>
    <t>CC Payment Processed 500,001 - 100,000</t>
  </si>
  <si>
    <t>Payments Processed 0 - 2,000 (Complete)</t>
  </si>
  <si>
    <t>Payments Processed 2,001 - 5,000       (Complete)</t>
  </si>
  <si>
    <t>Payments Processed 10,001 - 50,000   (Complete)</t>
  </si>
  <si>
    <t>Payments Processed 50,001 - 100,000   (Complete)</t>
  </si>
  <si>
    <t>Payments Processed 100,001 - 250,000   (Complete)</t>
  </si>
  <si>
    <t xml:space="preserve">Payments Processed 250,001+ (Complete) </t>
  </si>
  <si>
    <t>Transaction</t>
  </si>
  <si>
    <t>Text</t>
  </si>
  <si>
    <t>ACH Verification Basic</t>
  </si>
  <si>
    <t>ACH Verification Complete</t>
  </si>
  <si>
    <t>Payments</t>
  </si>
  <si>
    <t>Text per text message</t>
  </si>
  <si>
    <t>Description</t>
  </si>
  <si>
    <t>Includes: Logo, branding color and label changes</t>
  </si>
  <si>
    <t>Includes: Logo, branding color, label changes, bill file,  and 3 labels, pass through or workflow changes</t>
  </si>
  <si>
    <t>Includes: Logo, branding color, label changes, bill file,  and more than 3 labels, pass through or workflow changes</t>
  </si>
  <si>
    <t>Maintenance - Complete</t>
  </si>
  <si>
    <t>Enrollment Setup; free of charge</t>
  </si>
  <si>
    <t>Division implementation - multiple brand</t>
  </si>
  <si>
    <t>Real-Time Post back</t>
  </si>
  <si>
    <t>Real-time Post back Setup; free of charge</t>
  </si>
  <si>
    <t>Retrieved at Aliaswire 0 - 50,000</t>
  </si>
  <si>
    <t>Retrieved at Aliaswire 50,001 - 250,000</t>
  </si>
  <si>
    <t>Retrieved at Aliaswire 250,001 - 500,000</t>
  </si>
  <si>
    <t>Retrieved at Aliaswire 500,001+</t>
  </si>
  <si>
    <t>What app will provide bill file</t>
  </si>
  <si>
    <t>Product Codes: Setup/Maintenance</t>
  </si>
  <si>
    <t>AW Price</t>
  </si>
  <si>
    <t>CP Price</t>
  </si>
  <si>
    <t>Standard Hosting per month</t>
  </si>
  <si>
    <t>Hosting - Dedicated 5-digit number per month</t>
  </si>
  <si>
    <t>Hosting - Dedicated 5-digit or Vanity number per month</t>
  </si>
  <si>
    <t>ACH Payment Processed 1,001 - 5,000</t>
  </si>
  <si>
    <t>ACH Payment Processed 5,001 - 10,000</t>
  </si>
  <si>
    <t xml:space="preserve">ACH Payment Processed 10,001 - 50,000 </t>
  </si>
  <si>
    <t>ACH Payment Processed 50,001+</t>
  </si>
  <si>
    <t>PDF Presentment</t>
  </si>
  <si>
    <t xml:space="preserve">Payments Processed 0 - 1,000 </t>
  </si>
  <si>
    <t>Payments Processed 500,001+</t>
  </si>
  <si>
    <t>Payments Processed 250,00 - 500,000</t>
  </si>
  <si>
    <t>Payments Processed 100,001 - 250,000</t>
  </si>
  <si>
    <t>Payments Processed 50,000 - 100,000</t>
  </si>
  <si>
    <t>Payments Processed 10,001 - 50,000</t>
  </si>
  <si>
    <t>Payments Processed 5,0001- 10,000</t>
  </si>
  <si>
    <t>Payments Processed 3,001 - 5,000</t>
  </si>
  <si>
    <t>TBS303</t>
  </si>
  <si>
    <t>Enrollment Setup</t>
  </si>
  <si>
    <t>X</t>
  </si>
  <si>
    <t>SSO Payer</t>
  </si>
  <si>
    <t>SSO CSR</t>
  </si>
  <si>
    <t xml:space="preserve">API </t>
  </si>
  <si>
    <t>TBS?</t>
  </si>
  <si>
    <t>TBS??</t>
  </si>
  <si>
    <t>TBS???</t>
  </si>
  <si>
    <t>BMO99?</t>
  </si>
  <si>
    <t>9?</t>
  </si>
  <si>
    <t>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</si>
</sst>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_);[Red]\(&quot;$&quot;#,##0.00\)"/>
    <numFmt numFmtId="165" formatCode="&quot;$&quot;#,##0.00"/>
    <numFmt numFmtId="166" formatCode="&quot;$&quot;#,##0.000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rgb="FF0070C0"/>
      <name val="Calibri"/>
      <family val="2"/>
      <scheme val="minor"/>
    </font>
    <font>
      <sz val="8"/>
      <color rgb="FF000000"/>
      <name val="Segoe UI"/>
      <family val="2"/>
    </font>
    <font>
      <i/>
      <sz val="11"/>
      <color theme="5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4"/>
      </left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/>
      <bottom/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/>
      <right/>
      <top style="thin">
        <color theme="4" tint="0.39991454817346722"/>
      </top>
      <bottom style="thin">
        <color theme="4" tint="0.39991454817346722"/>
      </bottom>
      <diagonal/>
    </border>
    <border>
      <left/>
      <right/>
      <top/>
      <bottom style="thin">
        <color theme="4"/>
      </bottom>
      <diagonal/>
    </border>
    <border>
      <left style="thick">
        <color rgb="FF0070C0"/>
      </left>
      <right style="thin">
        <color rgb="FF0070C0"/>
      </right>
      <top style="thick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ck">
        <color rgb="FF0070C0"/>
      </top>
      <bottom style="thin">
        <color rgb="FF0070C0"/>
      </bottom>
      <diagonal/>
    </border>
    <border>
      <left style="thin">
        <color rgb="FF0070C0"/>
      </left>
      <right style="thick">
        <color rgb="FF0070C0"/>
      </right>
      <top style="thick">
        <color rgb="FF0070C0"/>
      </top>
      <bottom style="thin">
        <color rgb="FF0070C0"/>
      </bottom>
      <diagonal/>
    </border>
    <border>
      <left style="thick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ck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rgb="FF0070C0"/>
      </left>
      <right style="thin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ck">
        <color rgb="FF0070C0"/>
      </right>
      <top style="thin">
        <color rgb="FF0070C0"/>
      </top>
      <bottom style="thick">
        <color rgb="FF0070C0"/>
      </bottom>
      <diagonal/>
    </border>
    <border>
      <left style="thick">
        <color rgb="FF0070C0"/>
      </left>
      <right style="thin">
        <color rgb="FF0070C0"/>
      </right>
      <top style="thin">
        <color rgb="FF0070C0"/>
      </top>
      <bottom/>
      <diagonal/>
    </border>
    <border>
      <left style="thick">
        <color rgb="FF0070C0"/>
      </left>
      <right style="thin">
        <color rgb="FF0070C0"/>
      </right>
      <top/>
      <bottom style="thick">
        <color rgb="FF0070C0"/>
      </bottom>
      <diagonal/>
    </border>
    <border>
      <left style="thick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/>
      <right/>
      <top style="thick">
        <color rgb="FF0070C0"/>
      </top>
      <bottom/>
      <diagonal/>
    </border>
    <border>
      <left/>
      <right/>
      <top/>
      <bottom style="thick">
        <color rgb="FF0070C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theme="4"/>
      </left>
      <right style="thick">
        <color theme="4"/>
      </right>
      <top style="thick">
        <color theme="4"/>
      </top>
      <bottom style="thin">
        <color theme="4"/>
      </bottom>
      <diagonal/>
    </border>
    <border>
      <left style="thin">
        <color rgb="FF0070C0"/>
      </left>
      <right style="thin">
        <color rgb="FF0070C0"/>
      </right>
      <top style="thick">
        <color theme="4"/>
      </top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theme="4"/>
      </top>
      <bottom style="thick">
        <color rgb="FF0070C0"/>
      </bottom>
      <diagonal/>
    </border>
    <border>
      <left style="thick">
        <color theme="4"/>
      </left>
      <right style="thin">
        <color theme="4"/>
      </right>
      <top style="thick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thin">
        <color rgb="FF0070C0"/>
      </left>
      <right style="thin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rgb="FF0070C0"/>
      </left>
      <right/>
      <top style="thick">
        <color rgb="FF0070C0"/>
      </top>
      <bottom/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/>
      <bottom style="thick">
        <color theme="4"/>
      </bottom>
      <diagonal/>
    </border>
    <border>
      <left style="thin">
        <color rgb="FF0070C0"/>
      </left>
      <right/>
      <top/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rgb="FF0070C0"/>
      </bottom>
      <diagonal/>
    </border>
    <border>
      <left style="thick">
        <color rgb="FF0070C0"/>
      </left>
      <right style="thick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rgb="FF0070C0"/>
      </left>
      <right style="thick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ck">
        <color rgb="FF0070C0"/>
      </right>
      <top style="thick">
        <color theme="4"/>
      </top>
      <bottom style="thick">
        <color rgb="FF0070C0"/>
      </bottom>
      <diagonal/>
    </border>
    <border>
      <left/>
      <right/>
      <top style="thick">
        <color theme="4"/>
      </top>
      <bottom/>
      <diagonal/>
    </border>
    <border>
      <left style="thick">
        <color rgb="FF0070C0"/>
      </left>
      <right style="thin">
        <color rgb="FF0070C0"/>
      </right>
      <top style="thick">
        <color rgb="FF0070C0"/>
      </top>
      <bottom style="thick">
        <color rgb="FF0070C0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0" fillId="0" borderId="2" xfId="0" applyFont="1" applyBorder="1"/>
    <xf numFmtId="0" fontId="0" fillId="0" borderId="10" xfId="0" applyFont="1" applyFill="1" applyBorder="1"/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2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0" fontId="2" fillId="3" borderId="0" xfId="0" applyFont="1" applyFill="1" applyAlignment="1">
      <alignment horizontal="left" vertical="top"/>
    </xf>
    <xf numFmtId="0" fontId="0" fillId="3" borderId="0" xfId="0" applyFill="1" applyAlignment="1">
      <alignment horizontal="left" vertical="top"/>
    </xf>
    <xf numFmtId="165" fontId="0" fillId="0" borderId="0" xfId="0" applyNumberFormat="1" applyAlignment="1">
      <alignment vertical="top"/>
    </xf>
    <xf numFmtId="165" fontId="0" fillId="0" borderId="0" xfId="0" applyNumberFormat="1" applyAlignment="1">
      <alignment horizontal="right" vertical="top"/>
    </xf>
    <xf numFmtId="164" fontId="0" fillId="0" borderId="0" xfId="0" applyNumberFormat="1" applyAlignment="1">
      <alignment vertical="top"/>
    </xf>
    <xf numFmtId="165" fontId="2" fillId="3" borderId="0" xfId="0" applyNumberFormat="1" applyFont="1" applyFill="1" applyAlignment="1">
      <alignment vertical="top"/>
    </xf>
    <xf numFmtId="0" fontId="0" fillId="0" borderId="0" xfId="0" applyAlignment="1">
      <alignment horizontal="right" vertical="top"/>
    </xf>
    <xf numFmtId="0" fontId="1" fillId="0" borderId="0" xfId="0" applyFont="1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3" borderId="1" xfId="0" applyFill="1" applyBorder="1" applyAlignment="1">
      <alignment vertical="top"/>
    </xf>
    <xf numFmtId="0" fontId="0" fillId="3" borderId="1" xfId="0" applyFill="1" applyBorder="1" applyAlignment="1">
      <alignment horizontal="left" vertical="top"/>
    </xf>
    <xf numFmtId="166" fontId="0" fillId="0" borderId="1" xfId="0" applyNumberFormat="1" applyBorder="1" applyAlignment="1">
      <alignment vertical="top"/>
    </xf>
    <xf numFmtId="166" fontId="0" fillId="0" borderId="1" xfId="0" applyNumberFormat="1" applyBorder="1" applyAlignment="1">
      <alignment horizontal="right" vertical="top"/>
    </xf>
    <xf numFmtId="166" fontId="0" fillId="0" borderId="0" xfId="0" applyNumberFormat="1" applyAlignment="1">
      <alignment vertical="top"/>
    </xf>
    <xf numFmtId="3" fontId="0" fillId="0" borderId="0" xfId="0" applyNumberFormat="1" applyAlignment="1">
      <alignment vertical="top"/>
    </xf>
    <xf numFmtId="0" fontId="0" fillId="0" borderId="0" xfId="0" applyFont="1"/>
    <xf numFmtId="0" fontId="0" fillId="3" borderId="2" xfId="0" applyFont="1" applyFill="1" applyBorder="1"/>
    <xf numFmtId="0" fontId="0" fillId="2" borderId="2" xfId="0" applyFont="1" applyFill="1" applyBorder="1"/>
    <xf numFmtId="0" fontId="0" fillId="0" borderId="4" xfId="0" applyFont="1" applyBorder="1"/>
    <xf numFmtId="0" fontId="0" fillId="3" borderId="10" xfId="0" applyFont="1" applyFill="1" applyBorder="1"/>
    <xf numFmtId="0" fontId="0" fillId="2" borderId="3" xfId="0" applyFont="1" applyFill="1" applyBorder="1"/>
    <xf numFmtId="0" fontId="0" fillId="2" borderId="5" xfId="0" applyFont="1" applyFill="1" applyBorder="1"/>
    <xf numFmtId="0" fontId="0" fillId="2" borderId="12" xfId="0" applyFont="1" applyFill="1" applyBorder="1"/>
    <xf numFmtId="0" fontId="0" fillId="2" borderId="9" xfId="0" applyFont="1" applyFill="1" applyBorder="1"/>
    <xf numFmtId="0" fontId="0" fillId="0" borderId="11" xfId="0" applyFont="1" applyFill="1" applyBorder="1"/>
    <xf numFmtId="0" fontId="0" fillId="0" borderId="2" xfId="0" applyFont="1" applyFill="1" applyBorder="1"/>
    <xf numFmtId="0" fontId="0" fillId="0" borderId="0" xfId="0" applyFont="1" applyFill="1" applyBorder="1"/>
    <xf numFmtId="0" fontId="0" fillId="0" borderId="0" xfId="0" applyFont="1" applyAlignment="1">
      <alignment horizontal="center" vertical="center"/>
    </xf>
    <xf numFmtId="0" fontId="4" fillId="0" borderId="0" xfId="0" applyFont="1"/>
    <xf numFmtId="0" fontId="0" fillId="0" borderId="10" xfId="0" applyFont="1" applyBorder="1"/>
    <xf numFmtId="0" fontId="0" fillId="4" borderId="2" xfId="0" applyFont="1" applyFill="1" applyBorder="1"/>
    <xf numFmtId="0" fontId="0" fillId="4" borderId="0" xfId="0" applyFont="1" applyFill="1"/>
    <xf numFmtId="0" fontId="0" fillId="0" borderId="8" xfId="0" applyFont="1" applyBorder="1" applyAlignment="1">
      <alignment horizontal="center" vertical="top"/>
    </xf>
    <xf numFmtId="0" fontId="0" fillId="0" borderId="0" xfId="0" applyFont="1" applyBorder="1"/>
    <xf numFmtId="0" fontId="0" fillId="0" borderId="10" xfId="0" applyFont="1" applyBorder="1" applyAlignment="1">
      <alignment horizontal="left" vertical="top"/>
    </xf>
    <xf numFmtId="165" fontId="0" fillId="0" borderId="0" xfId="0" applyNumberFormat="1" applyFont="1"/>
    <xf numFmtId="165" fontId="2" fillId="0" borderId="0" xfId="0" applyNumberFormat="1" applyFont="1"/>
    <xf numFmtId="165" fontId="0" fillId="0" borderId="2" xfId="0" applyNumberFormat="1" applyFont="1" applyBorder="1"/>
    <xf numFmtId="3" fontId="0" fillId="3" borderId="2" xfId="0" applyNumberFormat="1" applyFont="1" applyFill="1" applyBorder="1"/>
    <xf numFmtId="0" fontId="0" fillId="3" borderId="18" xfId="0" applyFont="1" applyFill="1" applyBorder="1"/>
    <xf numFmtId="165" fontId="0" fillId="0" borderId="2" xfId="0" applyNumberFormat="1" applyFont="1" applyBorder="1" applyAlignment="1">
      <alignment horizontal="center"/>
    </xf>
    <xf numFmtId="165" fontId="0" fillId="0" borderId="10" xfId="0" applyNumberFormat="1" applyFont="1" applyBorder="1"/>
    <xf numFmtId="0" fontId="0" fillId="0" borderId="0" xfId="0" applyNumberFormat="1" applyFont="1"/>
    <xf numFmtId="0" fontId="2" fillId="0" borderId="0" xfId="0" applyNumberFormat="1" applyFont="1"/>
    <xf numFmtId="0" fontId="0" fillId="0" borderId="10" xfId="0" applyNumberFormat="1" applyFont="1" applyBorder="1"/>
    <xf numFmtId="0" fontId="0" fillId="0" borderId="2" xfId="0" applyNumberFormat="1" applyFont="1" applyBorder="1" applyAlignment="1">
      <alignment horizontal="right"/>
    </xf>
    <xf numFmtId="0" fontId="0" fillId="0" borderId="10" xfId="0" applyNumberFormat="1" applyFont="1" applyBorder="1" applyAlignment="1">
      <alignment horizontal="center"/>
    </xf>
    <xf numFmtId="0" fontId="0" fillId="0" borderId="0" xfId="0" applyFont="1" applyFill="1"/>
    <xf numFmtId="3" fontId="0" fillId="0" borderId="0" xfId="0" applyNumberFormat="1" applyFont="1" applyFill="1" applyBorder="1"/>
    <xf numFmtId="0" fontId="0" fillId="0" borderId="0" xfId="0" applyFill="1"/>
    <xf numFmtId="0" fontId="0" fillId="0" borderId="0" xfId="0" applyFont="1" applyFill="1" applyBorder="1" applyAlignment="1">
      <alignment horizontal="center"/>
    </xf>
    <xf numFmtId="165" fontId="0" fillId="0" borderId="10" xfId="0" applyNumberFormat="1" applyFont="1" applyBorder="1" applyAlignment="1">
      <alignment horizontal="center"/>
    </xf>
    <xf numFmtId="0" fontId="2" fillId="0" borderId="0" xfId="0" applyFont="1" applyAlignment="1">
      <alignment vertical="top"/>
    </xf>
    <xf numFmtId="0" fontId="0" fillId="0" borderId="19" xfId="0" applyFont="1" applyBorder="1"/>
    <xf numFmtId="165" fontId="0" fillId="0" borderId="2" xfId="0" applyNumberFormat="1" applyFont="1" applyBorder="1" applyAlignment="1">
      <alignment horizontal="right"/>
    </xf>
    <xf numFmtId="0" fontId="0" fillId="0" borderId="24" xfId="0" applyFont="1" applyBorder="1"/>
    <xf numFmtId="0" fontId="0" fillId="0" borderId="26" xfId="0" applyFont="1" applyBorder="1"/>
    <xf numFmtId="165" fontId="0" fillId="0" borderId="30" xfId="0" applyNumberFormat="1" applyFont="1" applyBorder="1"/>
    <xf numFmtId="165" fontId="0" fillId="0" borderId="31" xfId="0" applyNumberFormat="1" applyFont="1" applyBorder="1"/>
    <xf numFmtId="165" fontId="0" fillId="0" borderId="32" xfId="0" applyNumberFormat="1" applyFont="1" applyBorder="1"/>
    <xf numFmtId="165" fontId="0" fillId="0" borderId="33" xfId="0" applyNumberFormat="1" applyFont="1" applyBorder="1"/>
    <xf numFmtId="165" fontId="0" fillId="0" borderId="33" xfId="0" applyNumberFormat="1" applyFont="1" applyBorder="1" applyAlignment="1">
      <alignment horizontal="right"/>
    </xf>
    <xf numFmtId="165" fontId="0" fillId="0" borderId="33" xfId="0" applyNumberFormat="1" applyFont="1" applyBorder="1" applyAlignment="1">
      <alignment horizontal="center"/>
    </xf>
    <xf numFmtId="165" fontId="0" fillId="0" borderId="34" xfId="0" applyNumberFormat="1" applyFont="1" applyBorder="1" applyAlignment="1">
      <alignment horizontal="center"/>
    </xf>
    <xf numFmtId="165" fontId="0" fillId="0" borderId="35" xfId="0" applyNumberFormat="1" applyFont="1" applyBorder="1" applyAlignment="1">
      <alignment horizontal="center"/>
    </xf>
    <xf numFmtId="165" fontId="0" fillId="0" borderId="36" xfId="0" applyNumberFormat="1" applyFont="1" applyBorder="1" applyAlignment="1">
      <alignment horizontal="center"/>
    </xf>
    <xf numFmtId="165" fontId="0" fillId="0" borderId="24" xfId="0" applyNumberFormat="1" applyFont="1" applyBorder="1"/>
    <xf numFmtId="0" fontId="0" fillId="0" borderId="38" xfId="0" applyFont="1" applyBorder="1"/>
    <xf numFmtId="165" fontId="2" fillId="0" borderId="26" xfId="0" applyNumberFormat="1" applyFont="1" applyBorder="1"/>
    <xf numFmtId="165" fontId="2" fillId="0" borderId="27" xfId="0" applyNumberFormat="1" applyFont="1" applyBorder="1"/>
    <xf numFmtId="0" fontId="2" fillId="3" borderId="20" xfId="0" applyFont="1" applyFill="1" applyBorder="1"/>
    <xf numFmtId="0" fontId="2" fillId="3" borderId="21" xfId="0" applyFont="1" applyFill="1" applyBorder="1"/>
    <xf numFmtId="0" fontId="0" fillId="3" borderId="37" xfId="0" applyFont="1" applyFill="1" applyBorder="1"/>
    <xf numFmtId="0" fontId="2" fillId="3" borderId="22" xfId="0" applyFont="1" applyFill="1" applyBorder="1"/>
    <xf numFmtId="0" fontId="0" fillId="3" borderId="23" xfId="0" applyFont="1" applyFill="1" applyBorder="1"/>
    <xf numFmtId="0" fontId="2" fillId="3" borderId="25" xfId="0" applyFont="1" applyFill="1" applyBorder="1"/>
    <xf numFmtId="0" fontId="0" fillId="0" borderId="0" xfId="0" applyFont="1" applyAlignment="1">
      <alignment vertical="top"/>
    </xf>
    <xf numFmtId="0" fontId="0" fillId="0" borderId="0" xfId="0" applyFont="1" applyAlignment="1">
      <alignment horizontal="left" vertical="top"/>
    </xf>
    <xf numFmtId="3" fontId="0" fillId="0" borderId="0" xfId="0" applyNumberFormat="1" applyFont="1" applyAlignment="1">
      <alignment vertical="top"/>
    </xf>
    <xf numFmtId="166" fontId="0" fillId="0" borderId="1" xfId="0" applyNumberFormat="1" applyFont="1" applyBorder="1" applyAlignment="1">
      <alignment vertical="top"/>
    </xf>
    <xf numFmtId="166" fontId="0" fillId="0" borderId="1" xfId="0" applyNumberFormat="1" applyFont="1" applyBorder="1" applyAlignment="1">
      <alignment horizontal="right" vertical="top"/>
    </xf>
    <xf numFmtId="166" fontId="0" fillId="0" borderId="0" xfId="0" applyNumberFormat="1" applyFont="1" applyBorder="1" applyAlignment="1">
      <alignment horizontal="right" vertical="top"/>
    </xf>
    <xf numFmtId="165" fontId="0" fillId="0" borderId="1" xfId="0" applyNumberFormat="1" applyBorder="1" applyAlignment="1">
      <alignment horizontal="right" vertical="top"/>
    </xf>
    <xf numFmtId="165" fontId="0" fillId="3" borderId="39" xfId="0" applyNumberFormat="1" applyFill="1" applyBorder="1" applyAlignment="1">
      <alignment vertical="top"/>
    </xf>
    <xf numFmtId="0" fontId="0" fillId="3" borderId="41" xfId="0" applyFill="1" applyBorder="1" applyAlignment="1">
      <alignment vertical="top"/>
    </xf>
    <xf numFmtId="0" fontId="0" fillId="3" borderId="40" xfId="0" applyFill="1" applyBorder="1" applyAlignment="1">
      <alignment horizontal="left" vertical="top"/>
    </xf>
    <xf numFmtId="165" fontId="2" fillId="0" borderId="0" xfId="0" applyNumberFormat="1" applyFont="1" applyAlignment="1">
      <alignment vertical="top"/>
    </xf>
    <xf numFmtId="165" fontId="2" fillId="0" borderId="5" xfId="0" applyNumberFormat="1" applyFont="1" applyBorder="1" applyAlignment="1"/>
    <xf numFmtId="165" fontId="0" fillId="0" borderId="10" xfId="0" applyNumberFormat="1" applyFont="1" applyBorder="1" applyAlignment="1">
      <alignment horizontal="right"/>
    </xf>
    <xf numFmtId="165" fontId="0" fillId="0" borderId="46" xfId="0" applyNumberFormat="1" applyFont="1" applyBorder="1"/>
    <xf numFmtId="165" fontId="0" fillId="0" borderId="47" xfId="0" applyNumberFormat="1" applyFont="1" applyBorder="1"/>
    <xf numFmtId="0" fontId="0" fillId="0" borderId="47" xfId="0" applyNumberFormat="1" applyFont="1" applyBorder="1" applyAlignment="1">
      <alignment horizontal="right"/>
    </xf>
    <xf numFmtId="165" fontId="0" fillId="0" borderId="48" xfId="0" applyNumberFormat="1" applyFont="1" applyBorder="1"/>
    <xf numFmtId="166" fontId="0" fillId="0" borderId="50" xfId="0" applyNumberFormat="1" applyFont="1" applyBorder="1"/>
    <xf numFmtId="166" fontId="0" fillId="0" borderId="51" xfId="0" applyNumberFormat="1" applyFont="1" applyBorder="1"/>
    <xf numFmtId="166" fontId="0" fillId="0" borderId="52" xfId="0" applyNumberFormat="1" applyFont="1" applyBorder="1"/>
    <xf numFmtId="165" fontId="0" fillId="0" borderId="53" xfId="0" applyNumberFormat="1" applyFont="1" applyBorder="1"/>
    <xf numFmtId="0" fontId="0" fillId="0" borderId="0" xfId="0" applyAlignment="1">
      <alignment horizontal="center"/>
    </xf>
    <xf numFmtId="0" fontId="0" fillId="0" borderId="0" xfId="0" applyNumberFormat="1" applyFont="1" applyAlignment="1">
      <alignment horizontal="center"/>
    </xf>
    <xf numFmtId="165" fontId="0" fillId="0" borderId="43" xfId="0" applyNumberFormat="1" applyFont="1" applyBorder="1" applyAlignment="1">
      <alignment horizontal="right"/>
    </xf>
    <xf numFmtId="165" fontId="0" fillId="0" borderId="54" xfId="0" applyNumberFormat="1" applyFont="1" applyBorder="1"/>
    <xf numFmtId="165" fontId="0" fillId="0" borderId="55" xfId="0" applyNumberFormat="1" applyFont="1" applyBorder="1"/>
    <xf numFmtId="165" fontId="0" fillId="0" borderId="56" xfId="0" applyNumberFormat="1" applyFont="1" applyBorder="1"/>
    <xf numFmtId="0" fontId="0" fillId="0" borderId="58" xfId="0" applyNumberFormat="1" applyFont="1" applyBorder="1" applyAlignment="1">
      <alignment horizontal="center"/>
    </xf>
    <xf numFmtId="166" fontId="0" fillId="0" borderId="45" xfId="0" applyNumberFormat="1" applyFont="1" applyBorder="1"/>
    <xf numFmtId="165" fontId="0" fillId="0" borderId="59" xfId="0" applyNumberFormat="1" applyFont="1" applyBorder="1"/>
    <xf numFmtId="165" fontId="0" fillId="0" borderId="49" xfId="0" applyNumberFormat="1" applyFont="1" applyBorder="1"/>
    <xf numFmtId="0" fontId="0" fillId="0" borderId="49" xfId="0" applyNumberFormat="1" applyFont="1" applyBorder="1" applyAlignment="1">
      <alignment horizontal="center"/>
    </xf>
    <xf numFmtId="0" fontId="0" fillId="0" borderId="49" xfId="0" applyNumberFormat="1" applyFont="1" applyBorder="1"/>
    <xf numFmtId="165" fontId="0" fillId="0" borderId="42" xfId="0" applyNumberFormat="1" applyFont="1" applyBorder="1" applyAlignment="1">
      <alignment horizontal="center"/>
    </xf>
    <xf numFmtId="0" fontId="0" fillId="0" borderId="21" xfId="0" applyNumberFormat="1" applyFont="1" applyBorder="1" applyAlignment="1">
      <alignment horizontal="right"/>
    </xf>
    <xf numFmtId="0" fontId="0" fillId="0" borderId="10" xfId="0" applyNumberFormat="1" applyFont="1" applyBorder="1" applyAlignment="1">
      <alignment horizontal="right"/>
    </xf>
    <xf numFmtId="0" fontId="0" fillId="0" borderId="26" xfId="0" applyNumberFormat="1" applyFont="1" applyBorder="1" applyAlignment="1">
      <alignment horizontal="right"/>
    </xf>
    <xf numFmtId="0" fontId="0" fillId="0" borderId="31" xfId="0" applyNumberFormat="1" applyFont="1" applyBorder="1" applyAlignment="1">
      <alignment horizontal="right"/>
    </xf>
    <xf numFmtId="0" fontId="0" fillId="0" borderId="35" xfId="0" applyNumberFormat="1" applyFont="1" applyBorder="1" applyAlignment="1">
      <alignment horizontal="right"/>
    </xf>
    <xf numFmtId="0" fontId="0" fillId="0" borderId="44" xfId="0" applyNumberFormat="1" applyFont="1" applyBorder="1" applyAlignment="1">
      <alignment horizontal="right"/>
    </xf>
    <xf numFmtId="165" fontId="0" fillId="0" borderId="8" xfId="0" applyNumberFormat="1" applyFont="1" applyBorder="1" applyAlignment="1">
      <alignment horizontal="right"/>
    </xf>
    <xf numFmtId="165" fontId="0" fillId="0" borderId="32" xfId="0" applyNumberFormat="1" applyFont="1" applyBorder="1" applyAlignment="1">
      <alignment horizontal="right"/>
    </xf>
    <xf numFmtId="166" fontId="0" fillId="0" borderId="0" xfId="0" applyNumberFormat="1" applyFont="1"/>
    <xf numFmtId="166" fontId="0" fillId="4" borderId="29" xfId="0" applyNumberFormat="1" applyFont="1" applyFill="1" applyBorder="1"/>
    <xf numFmtId="166" fontId="0" fillId="4" borderId="57" xfId="0" applyNumberFormat="1" applyFont="1" applyFill="1" applyBorder="1"/>
    <xf numFmtId="166" fontId="0" fillId="4" borderId="20" xfId="0" applyNumberFormat="1" applyFont="1" applyFill="1" applyBorder="1"/>
    <xf numFmtId="166" fontId="0" fillId="4" borderId="23" xfId="0" applyNumberFormat="1" applyFont="1" applyFill="1" applyBorder="1"/>
    <xf numFmtId="166" fontId="0" fillId="4" borderId="28" xfId="0" applyNumberFormat="1" applyFont="1" applyFill="1" applyBorder="1"/>
    <xf numFmtId="166" fontId="0" fillId="4" borderId="22" xfId="0" applyNumberFormat="1" applyFont="1" applyFill="1" applyBorder="1"/>
    <xf numFmtId="166" fontId="0" fillId="4" borderId="24" xfId="0" applyNumberFormat="1" applyFont="1" applyFill="1" applyBorder="1"/>
    <xf numFmtId="166" fontId="0" fillId="4" borderId="27" xfId="0" applyNumberFormat="1" applyFont="1" applyFill="1" applyBorder="1"/>
    <xf numFmtId="165" fontId="0" fillId="0" borderId="42" xfId="0" applyNumberFormat="1" applyFont="1" applyBorder="1" applyAlignment="1">
      <alignment horizontal="right"/>
    </xf>
    <xf numFmtId="0" fontId="0" fillId="0" borderId="6" xfId="0" applyFont="1" applyBorder="1" applyAlignment="1">
      <alignment horizontal="center" vertical="top" wrapText="1"/>
    </xf>
    <xf numFmtId="0" fontId="0" fillId="0" borderId="7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0" fillId="3" borderId="13" xfId="0" applyFont="1" applyFill="1" applyBorder="1" applyAlignment="1">
      <alignment horizontal="center"/>
    </xf>
    <xf numFmtId="0" fontId="0" fillId="3" borderId="14" xfId="0" applyFont="1" applyFill="1" applyBorder="1" applyAlignment="1">
      <alignment horizont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/>
    </xf>
    <xf numFmtId="165" fontId="0" fillId="4" borderId="0" xfId="0" applyNumberFormat="1" applyFill="1" applyAlignment="1">
      <alignment vertical="top"/>
    </xf>
    <xf numFmtId="0" fontId="0" fillId="4" borderId="0" xfId="0" applyFill="1" applyAlignment="1">
      <alignment vertical="top"/>
    </xf>
    <xf numFmtId="165" fontId="0" fillId="5" borderId="0" xfId="0" applyNumberFormat="1" applyFill="1" applyAlignment="1">
      <alignment vertical="top"/>
    </xf>
    <xf numFmtId="0" fontId="0" fillId="5" borderId="0" xfId="0" applyFill="1" applyAlignment="1">
      <alignment vertical="top"/>
    </xf>
    <xf numFmtId="165" fontId="6" fillId="0" borderId="0" xfId="0" applyNumberFormat="1" applyFont="1"/>
    <xf numFmtId="165" fontId="0" fillId="5" borderId="46" xfId="0" applyNumberFormat="1" applyFont="1" applyFill="1" applyBorder="1"/>
    <xf numFmtId="165" fontId="0" fillId="5" borderId="48" xfId="0" applyNumberFormat="1" applyFont="1" applyFill="1" applyBorder="1"/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.00"/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numFmt numFmtId="165" formatCode="&quot;$&quot;#,##0.00"/>
      <alignment horizontal="general" vertical="top" textRotation="0" wrapText="0" indent="0" justifyLastLine="0" shrinkToFit="0" readingOrder="0"/>
    </dxf>
    <dxf>
      <numFmt numFmtId="165" formatCode="&quot;$&quot;#,##0.00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fmlaLink="'Master Data'!$K$31" lockText="1" noThreeD="1"/>
</file>

<file path=xl/ctrlProps/ctrlProp13.xml><?xml version="1.0" encoding="utf-8"?>
<formControlPr xmlns="http://schemas.microsoft.com/office/spreadsheetml/2009/9/main" objectType="CheckBox" checked="Checked" fmlaLink="#REF!" lockText="1" noThreeD="1"/>
</file>

<file path=xl/ctrlProps/ctrlProp14.xml><?xml version="1.0" encoding="utf-8"?>
<formControlPr xmlns="http://schemas.microsoft.com/office/spreadsheetml/2009/9/main" objectType="CheckBox" checked="Checked" fmlaLink="#REF!" lockText="1" noThreeD="1"/>
</file>

<file path=xl/ctrlProps/ctrlProp15.xml><?xml version="1.0" encoding="utf-8"?>
<formControlPr xmlns="http://schemas.microsoft.com/office/spreadsheetml/2009/9/main" objectType="CheckBox" checked="Checked" fmlaLink="#REF!" lockText="1" noThreeD="1"/>
</file>

<file path=xl/ctrlProps/ctrlProp16.xml><?xml version="1.0" encoding="utf-8"?>
<formControlPr xmlns="http://schemas.microsoft.com/office/spreadsheetml/2009/9/main" objectType="CheckBox" checked="Checked" fmlaLink="#REF!" lockText="1" noThreeD="1"/>
</file>

<file path=xl/ctrlProps/ctrlProp17.xml><?xml version="1.0" encoding="utf-8"?>
<formControlPr xmlns="http://schemas.microsoft.com/office/spreadsheetml/2009/9/main" objectType="CheckBox" fmlaLink="#REF!" lockText="1" noThreeD="1"/>
</file>

<file path=xl/ctrlProps/ctrlProp18.xml><?xml version="1.0" encoding="utf-8"?>
<formControlPr xmlns="http://schemas.microsoft.com/office/spreadsheetml/2009/9/main" objectType="CheckBox" checked="Checked" fmlaLink="#REF!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fmlaLink="'Master Data'!$K$26" lockText="1" noThreeD="1"/>
</file>

<file path=xl/ctrlProps/ctrlProp20.xml><?xml version="1.0" encoding="utf-8"?>
<formControlPr xmlns="http://schemas.microsoft.com/office/spreadsheetml/2009/9/main" objectType="CheckBox" checked="Checked" fmlaLink="#REF!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checked="Checked" fmlaLink="#REF!" lockText="1" noThreeD="1"/>
</file>

<file path=xl/ctrlProps/ctrlProp25.xml><?xml version="1.0" encoding="utf-8"?>
<formControlPr xmlns="http://schemas.microsoft.com/office/spreadsheetml/2009/9/main" objectType="CheckBox" checked="Checked" fmlaLink="#REF!" lockText="1" noThreeD="1"/>
</file>

<file path=xl/ctrlProps/ctrlProp26.xml><?xml version="1.0" encoding="utf-8"?>
<formControlPr xmlns="http://schemas.microsoft.com/office/spreadsheetml/2009/9/main" objectType="CheckBox" checked="Checked" fmlaLink="#REF!" lockText="1" noThreeD="1"/>
</file>

<file path=xl/ctrlProps/ctrlProp27.xml><?xml version="1.0" encoding="utf-8"?>
<formControlPr xmlns="http://schemas.microsoft.com/office/spreadsheetml/2009/9/main" objectType="CheckBox" fmlaLink="'Master Data'!$K$27" lockText="1" noThreeD="1"/>
</file>

<file path=xl/ctrlProps/ctrlProp3.xml><?xml version="1.0" encoding="utf-8"?>
<formControlPr xmlns="http://schemas.microsoft.com/office/spreadsheetml/2009/9/main" objectType="CheckBox" fmlaLink="'Master Data'!$K$25" lockText="1" noThreeD="1"/>
</file>

<file path=xl/ctrlProps/ctrlProp4.xml><?xml version="1.0" encoding="utf-8"?>
<formControlPr xmlns="http://schemas.microsoft.com/office/spreadsheetml/2009/9/main" objectType="CheckBox" checked="Checked" fmlaLink="'Master Data'!$K$24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6.xml><?xml version="1.0" encoding="utf-8"?>
<formControlPr xmlns="http://schemas.microsoft.com/office/spreadsheetml/2009/9/main" objectType="CheckBox" fmlaLink="'Master Data'!$K$28" lockText="1" noThreeD="1"/>
</file>

<file path=xl/ctrlProps/ctrlProp7.xml><?xml version="1.0" encoding="utf-8"?>
<formControlPr xmlns="http://schemas.microsoft.com/office/spreadsheetml/2009/9/main" objectType="CheckBox" fmlaLink="'Master Data'!$K$29" lockText="1" noThreeD="1"/>
</file>

<file path=xl/ctrlProps/ctrlProp8.xml><?xml version="1.0" encoding="utf-8"?>
<formControlPr xmlns="http://schemas.microsoft.com/office/spreadsheetml/2009/9/main" objectType="CheckBox" checked="Checked" fmlaLink="'Master Data'!$K$30" lockText="1" noThreeD="1"/>
</file>

<file path=xl/ctrlProps/ctrlProp9.xml><?xml version="1.0" encoding="utf-8"?>
<formControlPr xmlns="http://schemas.microsoft.com/office/spreadsheetml/2009/9/main" objectType="CheckBox" checked="Checked" fmlaLink="#REF!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25</xdr:row>
          <xdr:rowOff>19050</xdr:rowOff>
        </xdr:from>
        <xdr:to>
          <xdr:col>3</xdr:col>
          <xdr:colOff>66675</xdr:colOff>
          <xdr:row>25</xdr:row>
          <xdr:rowOff>171450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 URL Pay Button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29</xdr:row>
          <xdr:rowOff>9525</xdr:rowOff>
        </xdr:from>
        <xdr:to>
          <xdr:col>2</xdr:col>
          <xdr:colOff>9525</xdr:colOff>
          <xdr:row>30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SSO - CSR Portal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28</xdr:row>
          <xdr:rowOff>0</xdr:rowOff>
        </xdr:from>
        <xdr:to>
          <xdr:col>2</xdr:col>
          <xdr:colOff>0</xdr:colOff>
          <xdr:row>29</xdr:row>
          <xdr:rowOff>0</xdr:rowOff>
        </xdr:to>
        <xdr:sp macro="" textlink="">
          <xdr:nvSpPr>
            <xdr:cNvPr id="1042" name="Check Box 18" descr="4. Widget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SSO - Payer Portal (enrolled)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27</xdr:row>
          <xdr:rowOff>19050</xdr:rowOff>
        </xdr:from>
        <xdr:to>
          <xdr:col>3</xdr:col>
          <xdr:colOff>38100</xdr:colOff>
          <xdr:row>27</xdr:row>
          <xdr:rowOff>180975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Redirect (unenrolled)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26</xdr:row>
          <xdr:rowOff>19050</xdr:rowOff>
        </xdr:from>
        <xdr:to>
          <xdr:col>3</xdr:col>
          <xdr:colOff>47625</xdr:colOff>
          <xdr:row>26</xdr:row>
          <xdr:rowOff>171450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CSR Payments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26</xdr:row>
          <xdr:rowOff>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7.  API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27</xdr:row>
          <xdr:rowOff>9525</xdr:rowOff>
        </xdr:from>
        <xdr:to>
          <xdr:col>5</xdr:col>
          <xdr:colOff>85725</xdr:colOff>
          <xdr:row>27</xdr:row>
          <xdr:rowOff>161925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8.  IVR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28</xdr:row>
          <xdr:rowOff>0</xdr:rowOff>
        </xdr:from>
        <xdr:to>
          <xdr:col>5</xdr:col>
          <xdr:colOff>95250</xdr:colOff>
          <xdr:row>28</xdr:row>
          <xdr:rowOff>161925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9.  Text2Pay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34</xdr:row>
          <xdr:rowOff>0</xdr:rowOff>
        </xdr:from>
        <xdr:to>
          <xdr:col>4</xdr:col>
          <xdr:colOff>1095375</xdr:colOff>
          <xdr:row>34</xdr:row>
          <xdr:rowOff>190500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Payer Enrollment; includes digital wallet, bill notifications and automatic payment plans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9525</xdr:rowOff>
        </xdr:from>
        <xdr:to>
          <xdr:col>4</xdr:col>
          <xdr:colOff>1104900</xdr:colOff>
          <xdr:row>36</xdr:row>
          <xdr:rowOff>171450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due date payment plans; used for varying amount bills; triggered by due date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9525</xdr:rowOff>
        </xdr:from>
        <xdr:to>
          <xdr:col>4</xdr:col>
          <xdr:colOff>1104900</xdr:colOff>
          <xdr:row>37</xdr:row>
          <xdr:rowOff>171450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recurring payment plans; used for fixed-amount, fixed-frequency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29</xdr:row>
          <xdr:rowOff>9525</xdr:rowOff>
        </xdr:from>
        <xdr:to>
          <xdr:col>5</xdr:col>
          <xdr:colOff>104775</xdr:colOff>
          <xdr:row>29</xdr:row>
          <xdr:rowOff>171450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10. Point of Sale $$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41</xdr:row>
          <xdr:rowOff>9525</xdr:rowOff>
        </xdr:from>
        <xdr:to>
          <xdr:col>3</xdr:col>
          <xdr:colOff>95250</xdr:colOff>
          <xdr:row>41</xdr:row>
          <xdr:rowOff>171450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Credit Memo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9525</xdr:rowOff>
        </xdr:from>
        <xdr:to>
          <xdr:col>3</xdr:col>
          <xdr:colOff>104775</xdr:colOff>
          <xdr:row>42</xdr:row>
          <xdr:rowOff>190500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Level 2 / Level 3 Processing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2019300</xdr:colOff>
          <xdr:row>41</xdr:row>
          <xdr:rowOff>9525</xdr:rowOff>
        </xdr:from>
        <xdr:to>
          <xdr:col>5</xdr:col>
          <xdr:colOff>133350</xdr:colOff>
          <xdr:row>41</xdr:row>
          <xdr:rowOff>171450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Multi-item checkout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2019300</xdr:colOff>
          <xdr:row>41</xdr:row>
          <xdr:rowOff>152400</xdr:rowOff>
        </xdr:from>
        <xdr:to>
          <xdr:col>5</xdr:col>
          <xdr:colOff>114300</xdr:colOff>
          <xdr:row>42</xdr:row>
          <xdr:rowOff>142875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Multiple payments on the same bill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2114550</xdr:colOff>
          <xdr:row>39</xdr:row>
          <xdr:rowOff>9525</xdr:rowOff>
        </xdr:from>
        <xdr:to>
          <xdr:col>3</xdr:col>
          <xdr:colOff>95250</xdr:colOff>
          <xdr:row>39</xdr:row>
          <xdr:rowOff>171450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sFTP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9525</xdr:rowOff>
        </xdr:from>
        <xdr:to>
          <xdr:col>3</xdr:col>
          <xdr:colOff>95250</xdr:colOff>
          <xdr:row>45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Multi Division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0</xdr:rowOff>
        </xdr:from>
        <xdr:to>
          <xdr:col>3</xdr:col>
          <xdr:colOff>104775</xdr:colOff>
          <xdr:row>46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Different Sites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0</xdr:rowOff>
        </xdr:from>
        <xdr:to>
          <xdr:col>3</xdr:col>
          <xdr:colOff>104775</xdr:colOff>
          <xdr:row>48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Real Time Post-Back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9525</xdr:rowOff>
        </xdr:from>
        <xdr:to>
          <xdr:col>3</xdr:col>
          <xdr:colOff>104775</xdr:colOff>
          <xdr:row>49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Email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47</xdr:row>
          <xdr:rowOff>180975</xdr:rowOff>
        </xdr:from>
        <xdr:to>
          <xdr:col>4</xdr:col>
          <xdr:colOff>0</xdr:colOff>
          <xdr:row>49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HTML Post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2009775</xdr:colOff>
          <xdr:row>48</xdr:row>
          <xdr:rowOff>0</xdr:rowOff>
        </xdr:from>
        <xdr:to>
          <xdr:col>5</xdr:col>
          <xdr:colOff>133350</xdr:colOff>
          <xdr:row>49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Call their API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20</xdr:row>
          <xdr:rowOff>0</xdr:rowOff>
        </xdr:from>
        <xdr:to>
          <xdr:col>1</xdr:col>
          <xdr:colOff>200025</xdr:colOff>
          <xdr:row>20</xdr:row>
          <xdr:rowOff>190500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21</xdr:row>
          <xdr:rowOff>19050</xdr:rowOff>
        </xdr:from>
        <xdr:to>
          <xdr:col>1</xdr:col>
          <xdr:colOff>190500</xdr:colOff>
          <xdr:row>21</xdr:row>
          <xdr:rowOff>161925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2105025</xdr:colOff>
          <xdr:row>22</xdr:row>
          <xdr:rowOff>19050</xdr:rowOff>
        </xdr:from>
        <xdr:to>
          <xdr:col>1</xdr:col>
          <xdr:colOff>180975</xdr:colOff>
          <xdr:row>22</xdr:row>
          <xdr:rowOff>171450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25</xdr:row>
          <xdr:rowOff>0</xdr:rowOff>
        </xdr:from>
        <xdr:to>
          <xdr:col>5</xdr:col>
          <xdr:colOff>85725</xdr:colOff>
          <xdr:row>25</xdr:row>
          <xdr:rowOff>171450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 Widget $$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0F1F52-609D-49EF-8D99-B754F12B97A1}" name="Packages" displayName="Packages" ref="A17:I44" totalsRowShown="0" headerRowDxfId="0" dataDxfId="1">
  <autoFilter ref="A17:I44" xr:uid="{78F5C663-D655-40FC-92C7-BF1400263E1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F21C1C6D-84C2-484C-93F7-06544DCD6659}" name="Packages" dataDxfId="10"/>
    <tableColumn id="2" xr3:uid="{62EE6562-E299-48CF-9F22-55C55B88FB8A}" name="Service" dataDxfId="9"/>
    <tableColumn id="3" xr3:uid="{E5BF675B-6739-4770-AF5F-F6CA5BEBCBB3}" name="CP Code" dataDxfId="8"/>
    <tableColumn id="4" xr3:uid="{BAA5DECF-C1F8-40BE-8D11-97A8982943DE}" name="CP Billing Code" dataDxfId="7"/>
    <tableColumn id="5" xr3:uid="{3668F508-EADA-45CB-AFEA-4E320E066E04}" name="CP Packages" dataDxfId="6"/>
    <tableColumn id="6" xr3:uid="{634B983B-08B8-4644-994E-CF3970551B6F}" name="Dev Hrs" dataDxfId="5"/>
    <tableColumn id="7" xr3:uid="{3C73AF04-C292-4FFF-8B52-CF876198B68E}" name="Impl Hrs" dataDxfId="4"/>
    <tableColumn id="8" xr3:uid="{D1908683-6CF7-499D-9FFA-FC9D7728ABA3}" name="AW Price" dataDxfId="3"/>
    <tableColumn id="9" xr3:uid="{83144D0A-7E2B-4A0C-82DB-7EFE722F58F5}" name="CP Price" dataDxfId="2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BFFFF-0CFE-44AE-9D4F-E024FBB25FA0}">
  <sheetPr codeName="Sheet1"/>
  <dimension ref="A1:R65"/>
  <sheetViews>
    <sheetView tabSelected="1" zoomScaleNormal="100" workbookViewId="0">
      <selection activeCell="N21" sqref="N21"/>
    </sheetView>
  </sheetViews>
  <sheetFormatPr defaultColWidth="31.28515625" defaultRowHeight="15" x14ac:dyDescent="0.25"/>
  <cols>
    <col min="1" max="1" width="31.85546875" style="25" customWidth="1"/>
    <col min="2" max="2" width="27.42578125" style="25" customWidth="1"/>
    <col min="3" max="3" width="2.28515625" style="25" customWidth="1"/>
    <col min="4" max="4" width="30.28515625" style="25" customWidth="1"/>
    <col min="5" max="5" width="29.28515625" style="25" customWidth="1"/>
    <col min="6" max="6" width="3" style="57" customWidth="1"/>
    <col min="7" max="7" width="12.85546875" style="45" bestFit="1" customWidth="1"/>
    <col min="8" max="8" width="12.140625" style="45" bestFit="1" customWidth="1"/>
    <col min="9" max="9" width="10.5703125" style="52" customWidth="1"/>
    <col min="10" max="10" width="12.42578125" style="45" bestFit="1" customWidth="1"/>
    <col min="11" max="11" width="12.42578125" style="52" customWidth="1"/>
    <col min="12" max="12" width="11.7109375" style="45" bestFit="1" customWidth="1"/>
    <col min="16" max="16384" width="31.28515625" style="25"/>
  </cols>
  <sheetData>
    <row r="1" spans="1:18" ht="23.25" x14ac:dyDescent="0.35">
      <c r="A1" s="38" t="s">
        <v>155</v>
      </c>
    </row>
    <row r="3" spans="1:18" x14ac:dyDescent="0.25">
      <c r="A3" s="27" t="s">
        <v>149</v>
      </c>
      <c r="B3" s="27"/>
      <c r="C3" s="27"/>
      <c r="D3" s="27"/>
      <c r="E3" s="27"/>
      <c r="F3" s="36"/>
      <c r="G3" s="46" t="s">
        <v>177</v>
      </c>
      <c r="H3" s="46" t="s">
        <v>178</v>
      </c>
      <c r="I3" s="53" t="s">
        <v>182</v>
      </c>
      <c r="J3" s="46" t="s">
        <v>183</v>
      </c>
      <c r="K3" s="53" t="s">
        <v>184</v>
      </c>
      <c r="L3" s="46" t="s">
        <v>185</v>
      </c>
    </row>
    <row r="4" spans="1:18" x14ac:dyDescent="0.25">
      <c r="A4" s="41" t="s">
        <v>10</v>
      </c>
      <c r="B4" s="26" t="s">
        <v>15</v>
      </c>
      <c r="D4" s="2" t="s">
        <v>17</v>
      </c>
      <c r="E4" s="26"/>
      <c r="F4" s="36"/>
    </row>
    <row r="5" spans="1:18" x14ac:dyDescent="0.25">
      <c r="A5" s="2" t="s">
        <v>16</v>
      </c>
      <c r="B5" s="26"/>
      <c r="C5" s="28"/>
      <c r="D5" s="2" t="s">
        <v>22</v>
      </c>
      <c r="E5" s="26"/>
      <c r="F5" s="36"/>
    </row>
    <row r="6" spans="1:18" x14ac:dyDescent="0.25">
      <c r="A6" s="2" t="s">
        <v>21</v>
      </c>
      <c r="B6" s="26"/>
      <c r="D6" s="2" t="s">
        <v>22</v>
      </c>
      <c r="E6" s="26"/>
      <c r="F6" s="36"/>
    </row>
    <row r="8" spans="1:18" x14ac:dyDescent="0.25">
      <c r="A8" s="3" t="s">
        <v>9</v>
      </c>
      <c r="B8" s="29"/>
    </row>
    <row r="10" spans="1:18" x14ac:dyDescent="0.25">
      <c r="A10" s="27" t="s">
        <v>150</v>
      </c>
      <c r="B10" s="30"/>
      <c r="C10" s="31"/>
      <c r="D10" s="32"/>
      <c r="E10" s="33"/>
      <c r="F10" s="36"/>
    </row>
    <row r="11" spans="1:18" x14ac:dyDescent="0.25">
      <c r="A11" s="2" t="s">
        <v>18</v>
      </c>
      <c r="B11" s="26"/>
      <c r="C11" s="34"/>
      <c r="D11" s="35" t="s">
        <v>24</v>
      </c>
      <c r="E11" s="26"/>
      <c r="F11" s="36"/>
      <c r="G11" s="153" t="str">
        <f ca="1" xml:space="preserve"> _xlfn.FORMULATEXT(G18)</f>
        <v>=IF($B$4="BMO",
       IF($B$18="Basic",'Master Data'!$H$18,IF($B$18="Complete",'Master Data'!$H$32,IF($B$18="API",'Master Data'!$H$39))),
  IF($B$4="MUFG",
       IF($B$18="Express",'Master Data'!$H$22,IF($B$18="Basic (A)",'Master Data'!$H$29,IF($B$18="Package (C)",'Master Data'!$H$36,IF($B$18="API",'Master Data'!$H$43))))))</v>
      </c>
    </row>
    <row r="12" spans="1:18" x14ac:dyDescent="0.25">
      <c r="A12" s="2" t="s">
        <v>3</v>
      </c>
      <c r="B12" s="26"/>
      <c r="C12" s="34"/>
      <c r="D12" s="35" t="s">
        <v>25</v>
      </c>
      <c r="E12" s="26"/>
      <c r="F12" s="36"/>
      <c r="G12" s="153" t="str">
        <f ca="1" xml:space="preserve"> _xlfn.FORMULATEXT(H18)</f>
        <v>=IF($B$4="BMO",
      IF($B$18="Basic",'Master Data'!$H$18,IF($B$18="Complete",'Master Data'!$H$32,IF($B$18="API",'Master Data'!$H$40))),
  IF($B$4="MUFG",
      IF($B$18="Express",'Master Data'!$H$23,IF($B$18="Basic (A)",'Master Data'!$H$30,IF($B$18="Package (C)",'Master Data'!$H$37,IF($B$18="API",'Master Data'!$H$44))))))</v>
      </c>
      <c r="H12" s="128"/>
      <c r="P12" s="1"/>
      <c r="Q12" s="1"/>
      <c r="R12" s="1"/>
    </row>
    <row r="13" spans="1:18" x14ac:dyDescent="0.25">
      <c r="A13" s="35" t="s">
        <v>23</v>
      </c>
      <c r="B13" s="26"/>
      <c r="C13" s="34"/>
      <c r="D13" s="35" t="s">
        <v>26</v>
      </c>
      <c r="E13" s="48">
        <v>1000</v>
      </c>
      <c r="F13" s="58"/>
      <c r="G13" s="153" t="str">
        <f ca="1" xml:space="preserve"> _xlfn.FORMULATEXT(H19)</f>
        <v>= XLOOKUP( 1, (Packages[CP Code]=Partner)*(ISNUMBER(SEARCH(Level, Packages[CP Packages]))), Packages[AW Price] )</v>
      </c>
    </row>
    <row r="14" spans="1:18" x14ac:dyDescent="0.25">
      <c r="A14" s="2" t="s">
        <v>19</v>
      </c>
      <c r="B14" s="26"/>
      <c r="C14" s="36"/>
      <c r="D14" s="35" t="s">
        <v>27</v>
      </c>
      <c r="E14" s="26"/>
      <c r="F14" s="36"/>
    </row>
    <row r="15" spans="1:18" x14ac:dyDescent="0.25">
      <c r="A15" s="2" t="s">
        <v>20</v>
      </c>
      <c r="B15" s="26"/>
      <c r="C15" s="34"/>
      <c r="D15" s="35" t="s">
        <v>28</v>
      </c>
      <c r="E15" s="26"/>
      <c r="F15" s="36"/>
    </row>
    <row r="16" spans="1:18" x14ac:dyDescent="0.25">
      <c r="C16" s="36"/>
    </row>
    <row r="17" spans="1:14" ht="15.75" thickBot="1" x14ac:dyDescent="0.3">
      <c r="A17" s="27" t="s">
        <v>29</v>
      </c>
      <c r="B17" s="30"/>
      <c r="C17" s="31"/>
      <c r="D17" s="32"/>
      <c r="E17" s="33"/>
      <c r="F17" s="36"/>
    </row>
    <row r="18" spans="1:14" ht="15" customHeight="1" thickTop="1" thickBot="1" x14ac:dyDescent="0.3">
      <c r="A18" s="40" t="s">
        <v>166</v>
      </c>
      <c r="B18" s="26" t="s">
        <v>164</v>
      </c>
      <c r="D18" s="97" t="str">
        <f>IF($B$4="BMO",IF($B$18="Basic",'Master Data'!$I$11,IF($B$18="Complete",'Master Data'!$I$13)),IF($B$4="MUFG",IF($B$18="Express",'Master Data'!$I$11,IF($B$18="Basic (A)",'Master Data'!$I$12,IF($B$18="Package (C)",'Master Data'!$I$13)))))</f>
        <v>Includes: Logo, branding color, label changes, bill file,  and 3 labels, pass through or workflow changes</v>
      </c>
      <c r="E18" s="97"/>
      <c r="F18" s="36"/>
      <c r="G18" s="99">
        <f>IF($B$4="BMO",
       IF($B$18="Basic",'Master Data'!$H$18,IF($B$18="Complete",'Master Data'!$H$32,IF($B$18="API",'Master Data'!$H$39))),
  IF($B$4="MUFG",
       IF($B$18="Express",'Master Data'!$H$22,IF($B$18="Basic (A)",'Master Data'!$H$29,IF($B$18="Package (C)",'Master Data'!$H$36,IF($B$18="API",'Master Data'!$H$43))))))</f>
        <v>149</v>
      </c>
      <c r="H18" s="100">
        <f>IF($B$4="BMO",
      IF($B$18="Basic",'Master Data'!$H$18,IF($B$18="Complete",'Master Data'!$H$32,IF($B$18="API",'Master Data'!$H$40))),
  IF($B$4="MUFG",
      IF($B$18="Express",'Master Data'!$H$23,IF($B$18="Basic (A)",'Master Data'!$H$30,IF($B$18="Package (C)",'Master Data'!$H$37,IF($B$18="API",'Master Data'!$H$44))))))</f>
        <v>99</v>
      </c>
      <c r="I18" s="101" t="str">
        <f>IF($B$4="BMO",IF($B$18="Basic",'Master Data'!$D$18,IF($B$18="Complete",'Master Data'!$D$32,IF($B$18="API",'Master Data'!$D$39))),IF($B$4="MUFG",IF($B$18="Express",'Master Data'!$D$22,IF($B$18="Basic (A)",'Master Data'!$D$29,IF($B$18="Package (C)",'Master Data'!$D$36,IF($B$18="API",'Master Data'!$D$44))))))</f>
        <v>TBS101</v>
      </c>
      <c r="J18" s="100">
        <f>IF($B$4="BMO",IF($B$18="Basic",'Master Data'!$I$18,IF($B$18="Complete",'Master Data'!$I$32,IF($B$18="API",'Master Data'!$I$39))),IF($B$4="MUFG",IF($B$18="Express",'Master Data'!$I$22,IF($B$18="Basic (A)",'Master Data'!$I$29,IF($B$18="Package (C)",'Master Data'!$I$36,IF($B$18="API",'Master Data'!$I$43))))))</f>
        <v>300</v>
      </c>
      <c r="K18" s="101" t="str">
        <f>IF($B$4="BMO",IF($B$18="Basic",'Master Data'!$D$19,IF($B$18="Complete",'Master Data'!$D$33,IF($B$18="API",'Master Data'!$D$40))),IF($B$4="MUFG",IF($B$18="Express",'Master Data'!$D$23,IF($B$18="Basic (A)",'Master Data'!$D$30,IF($B$18="Package (C)",'Master Data'!$D$37,IF($B$18="API",'Master Data'!$D$44))))))</f>
        <v>TBS102</v>
      </c>
      <c r="L18" s="102">
        <f>IF($B$4="BMO",IF($B$18="Basic",'Master Data'!$I$19,IF($B$18="Complete",'Master Data'!$I$33,IF($B$18="API",'Master Data'!$I$40))),IF($B$4="MUFG",IF($B$18="Express",'Master Data'!$I$22,IF($B$18="Basic (A)",'Master Data'!$I$29,IF($B$18="Package (C)",'Master Data'!$I$36,IF($B$18="API",'Master Data'!$I$43))))))</f>
        <v>300</v>
      </c>
    </row>
    <row r="19" spans="1:14" ht="16.5" thickTop="1" thickBot="1" x14ac:dyDescent="0.3">
      <c r="D19" s="45"/>
      <c r="E19" s="45"/>
      <c r="F19" s="36"/>
      <c r="G19" s="154" cm="1">
        <f t="array" ref="G19" xml:space="preserve"> LOOKUP( 1, 1/(Packages[CP Code]=Partner)/(ISNUMBER(SEARCH(Level, Packages[CP Packages]))), Packages[AW Price] )</f>
        <v>149</v>
      </c>
      <c r="H19" s="155" cm="1">
        <f t="array" ref="H19" xml:space="preserve"> _xlfn.XLOOKUP( 1, (Packages[CP Code]=Partner)*(ISNUMBER(SEARCH(Level, Packages[CP Packages]))), Packages[AW Price] )</f>
        <v>149</v>
      </c>
    </row>
    <row r="20" spans="1:14" ht="16.5" thickTop="1" thickBot="1" x14ac:dyDescent="0.3">
      <c r="A20" s="37"/>
      <c r="F20" s="36"/>
    </row>
    <row r="21" spans="1:14" ht="15.75" thickTop="1" x14ac:dyDescent="0.25">
      <c r="A21" s="138" t="s">
        <v>154</v>
      </c>
      <c r="B21" s="49" t="s">
        <v>167</v>
      </c>
      <c r="D21" s="2" t="s">
        <v>202</v>
      </c>
      <c r="E21" s="48">
        <v>50001</v>
      </c>
      <c r="G21" s="131">
        <f>IF($E$21&gt;0,IF($E$21&gt;='Master Data'!$F$152,'Master Data'!$H$152,IF($E$21&gt;='Master Data'!$F$151,'Master Data'!$H$151,IF($E$21&gt;='Master Data'!$F$150,'Master Data'!$H$150,IF($E$21&gt;='Master Data'!$F$149,'Master Data'!$H$149,IF($E$21&gt;='Master Data'!$F$148,'Master Data'!$H$148))))),0)</f>
        <v>0.25</v>
      </c>
      <c r="H21" s="103">
        <f>IF($E$21&gt;0,SUM($G$21*$E$21),0)</f>
        <v>12500.25</v>
      </c>
      <c r="I21" s="120" t="str">
        <f>IF($E$21&gt;0,IF($B$4="BMO",IF($B$18="Basic",'Master Data'!$D$182,IF($B$18="Complete",'Master Data'!$D$189)),IF($B$4="MUFG",'Master Data'!$D$204))," ")</f>
        <v>TBS303</v>
      </c>
      <c r="J21" s="134">
        <f>H11</f>
        <v>0</v>
      </c>
      <c r="K21" s="108" t="s">
        <v>262</v>
      </c>
      <c r="L21" s="110" t="str">
        <f>IF($E$21&gt;0,IF($B$4="BMO",IF($B$18="Complete",IF($E$21&gt;='Master Data'!$F$189,'Master Data'!$I$189,IF($E$21&gt;='Master Data'!$F$188,'Master Data'!$I$188,IF($E$21&gt;='Master Data'!$F$187,'Master Data'!$I$187,IF($E$21&gt;='Master Data'!$F$186,'Master Data'!$I$186,IF($E$21&gt;='Master Data'!$F$185,'Master Data'!$I$185,IF($E$21&gt;='Master Data'!$F$184,'Master Data'!$I$184,'Master Data'!$I$183)))))),"Basic"),"CP"),"Zero")</f>
        <v>CP</v>
      </c>
    </row>
    <row r="22" spans="1:14" x14ac:dyDescent="0.25">
      <c r="A22" s="139"/>
      <c r="B22" s="49" t="s">
        <v>168</v>
      </c>
      <c r="D22" s="2" t="s">
        <v>203</v>
      </c>
      <c r="E22" s="48">
        <v>10001</v>
      </c>
      <c r="G22" s="132">
        <f>IF($E$22&gt;0,IF($E$22&gt;='Master Data'!$F$162,'Master Data'!$H$162,IF($E$22&gt;='Master Data'!$F$161,'Master Data'!$H$161,IF($E$22&gt;='Master Data'!$F$160,'Master Data'!$H$160,IF($E$22&gt;='Master Data'!$F$159,'Master Data'!$H$159,IF($E$22&gt;='Master Data'!$F$158,'Master Data'!$H$158,IF($E$22&gt;='Master Data'!$F$157,'Master Data'!$H$157,IF($E$22&gt;='Master Data'!$F$156,'Master Data'!$H$156,IF($E$22&gt;='Master Data'!$F$155,'Master Data'!$H$155,'Master Data'!$H$154))))))))," ")</f>
        <v>0.25</v>
      </c>
      <c r="H22" s="104">
        <f>IF($E$22&gt;0,SUM($G$22*$E$22)," ")</f>
        <v>2500.25</v>
      </c>
      <c r="I22" s="121" t="str">
        <f>IF($E$21&gt;0,IF($B$4="BMO",IF($B$18="Basic",'Master Data'!$D$182,IF($B$18="Complete",'Master Data'!$D$189)),IF($B$4="MUFG",'Master Data'!$D$204))," ")</f>
        <v>TBS303</v>
      </c>
      <c r="J22" s="135"/>
      <c r="K22" s="108" t="s">
        <v>262</v>
      </c>
      <c r="L22" s="111" t="str">
        <f>IF($E$22&gt;0,IF($B$4="BMO",IF($B$18="Complete",IF($E$22&gt;='Master Data'!$F$189,'Master Data'!$I$189,IF($E$22&gt;='Master Data'!$F$188,'Master Data'!$I$188,IF($E$22&gt;='Master Data'!$F$187,'Master Data'!$I$187,IF($E$22&gt;='Master Data'!$F$186,'Master Data'!$I$186,IF($E$22&gt;='Master Data'!$F$185,'Master Data'!$I$185,IF($E$22&gt;='Master Data'!$F$184,'Master Data'!$I$184,'Master Data'!$I$183)))))),"Basic"),"CP"),"Zero")</f>
        <v>CP</v>
      </c>
    </row>
    <row r="23" spans="1:14" ht="15.75" thickBot="1" x14ac:dyDescent="0.3">
      <c r="A23" s="140"/>
      <c r="B23" s="49" t="s">
        <v>169</v>
      </c>
      <c r="D23" s="2" t="s">
        <v>204</v>
      </c>
      <c r="E23" s="48">
        <v>10001</v>
      </c>
      <c r="G23" s="133">
        <f>IF($E$23&gt;0,IF($E$23&gt;='Master Data'!$F$162,'Master Data'!$H$162,IF($E$23&gt;='Master Data'!$F$161,'Master Data'!$H$161,IF($E$23&gt;='Master Data'!$F$160,'Master Data'!$H$160,IF($E$23&gt;='Master Data'!$F$159,'Master Data'!$H$159,IF($E$23&gt;='Master Data'!$F$158,'Master Data'!$H$158,IF($E$23&gt;='Master Data'!$F$157,'Master Data'!$H$157,IF($E$23&gt;='Master Data'!$F$156,'Master Data'!$H$156,IF($E$23&gt;='Master Data'!$F$155,'Master Data'!$H$155,'Master Data'!$H$154))))))))," ")</f>
        <v>0.25</v>
      </c>
      <c r="H23" s="105">
        <f>IF($E$23&gt;0,SUM($G$23*$E$23)," ")</f>
        <v>2500.25</v>
      </c>
      <c r="I23" s="122" t="str">
        <f>IF($E$21&gt;0,IF($B$4="BMO",IF($B$18="Basic",'Master Data'!$D$182,IF($B$18="Complete",'Master Data'!$D$189)),IF($B$4="MUFG",'Master Data'!$D$204))," ")</f>
        <v>TBS303</v>
      </c>
      <c r="J23" s="136"/>
      <c r="K23" s="108" t="s">
        <v>262</v>
      </c>
      <c r="L23" s="112" t="str">
        <f>IF($E$23&gt;0,IF($B$4="BMO",IF($B$18="Complete",IF($E$23&gt;='Master Data'!$F$189,'Master Data'!$I$189,IF($E$23&gt;='Master Data'!$F$188,'Master Data'!$I$188,IF($E$23&gt;='Master Data'!$F$187,'Master Data'!$I$187,IF($E$23&gt;='Master Data'!$F$186,'Master Data'!$I$186,IF($E$23&gt;='Master Data'!$F$185,'Master Data'!$I$185,IF($E$23&gt;='Master Data'!$F$184,'Master Data'!$I$184,'Master Data'!$I$183)))))),"Basic"),"CP"),"Zero")</f>
        <v>CP</v>
      </c>
    </row>
    <row r="24" spans="1:14" ht="15.75" thickTop="1" x14ac:dyDescent="0.25">
      <c r="A24" s="42"/>
      <c r="D24" s="63"/>
      <c r="G24" s="67">
        <f>IF($B$4="BMO",IF('Master Data'!$K$24,'Master Data'!$H$62," "),IF($B$4="MUFG",IF('Master Data'!$K$24,'Master Data'!$H$66," ")))</f>
        <v>2500</v>
      </c>
      <c r="H24" s="68">
        <f>IF($B$4="BMO",IF('Master Data'!$K$24,'Master Data'!$H$63," "),IF($B$4="MUFG",IF('Master Data'!$K$24,'Master Data'!$H$67," ")))</f>
        <v>250</v>
      </c>
      <c r="I24" s="123" t="str">
        <f>IF($B$4="BMO",IF('Master Data'!$K$24,'Master Data'!$D$62," "),IF($B$4="MUFG",IF('Master Data'!$K$24,'Master Data'!$D$66," ")))</f>
        <v>TBS041</v>
      </c>
      <c r="J24" s="126" t="str">
        <f>IF($B$4="BMO",IF('Master Data'!$K$24,'Master Data'!$I$62," "),IF($B$4="MUFG",IF('Master Data'!$K$24,'Master Data'!$I$66," ")))</f>
        <v>?</v>
      </c>
      <c r="K24" s="123" t="str">
        <f>IF($B$4="BMO",IF('Master Data'!$K$24,'Master Data'!$D$63," "),IF($B$4="MUFG",IF('Master Data'!$K$24,'Master Data'!$D$67," ")))</f>
        <v>TBS403</v>
      </c>
      <c r="L24" s="109" t="str">
        <f>IF($B$4="BMO",IF('Master Data'!$K$24,'Master Data'!$I$63," "),IF($B$4="MUFG",IF('Master Data'!$K$24,'Master Data'!$I$67," ")))</f>
        <v>?</v>
      </c>
      <c r="M24" t="s">
        <v>84</v>
      </c>
    </row>
    <row r="25" spans="1:14" x14ac:dyDescent="0.25">
      <c r="A25" s="27" t="s">
        <v>153</v>
      </c>
      <c r="B25" s="30"/>
      <c r="C25" s="31"/>
      <c r="D25" s="32"/>
      <c r="E25" s="32"/>
      <c r="G25" s="69">
        <f>IF($B$4="BMO",IF('Master Data'!$K$24,'Master Data'!$H$77," "),IF($B$4="MUFG",IF('Master Data'!$K$24,'Master Data'!$H$81," ")))</f>
        <v>2500</v>
      </c>
      <c r="H25" s="47">
        <f>IF($B$4="BMO",IF('Master Data'!$K$24,'Master Data'!$H$78," "),IF($B$4="MUFG",IF('Master Data'!$K$24,'Master Data'!$H$82," ")))</f>
        <v>250</v>
      </c>
      <c r="I25" s="55" t="str">
        <f>IF($B$4="BMO",IF('Master Data'!$K$24,'Master Data'!$D$77," "),IF($B$4="MUFG",IF('Master Data'!$K$24,'Master Data'!$D$81," ")))</f>
        <v>TBS121, TBS221</v>
      </c>
      <c r="J25" s="64" t="str">
        <f>IF($B$4="BMO",IF('Master Data'!$K$24,'Master Data'!$I$77," "),IF($B$4="MUFG",IF('Master Data'!$K$24,'Master Data'!$I$81," ")))</f>
        <v>?</v>
      </c>
      <c r="K25" s="55" t="str">
        <f>IF($B$4="BMO",IF('Master Data'!$K$24,'Master Data'!$D$78," "),IF($B$4="MUFG",IF('Master Data'!$K$24,'Master Data'!$D$82," ")))</f>
        <v>TBS122, TBS222</v>
      </c>
      <c r="L25" s="71" t="str">
        <f>IF($B$4="BMO",IF('Master Data'!$K$24,'Master Data'!$I$78," "),IF($B$4="MUFG",IF('Master Data'!$K$24,'Master Data'!$I$82," ")))</f>
        <v>?</v>
      </c>
      <c r="M25" t="s">
        <v>263</v>
      </c>
    </row>
    <row r="26" spans="1:14" x14ac:dyDescent="0.25">
      <c r="A26" s="146" t="s">
        <v>148</v>
      </c>
      <c r="B26" s="26"/>
      <c r="E26" s="26"/>
      <c r="G26" s="69">
        <f>IF($B$4="BMO",IF('Master Data'!$K$24,'Master Data'!$H$77," "),IF($B$4="MUFG",IF('Master Data'!$K$24,'Master Data'!$H$81," ")))</f>
        <v>2500</v>
      </c>
      <c r="H26" s="47">
        <f>IF($B$4="BMO",IF('Master Data'!$K$24,'Master Data'!$H$78," "),IF($B$4="MUFG",IF('Master Data'!$K$24,'Master Data'!$H$82," ")))</f>
        <v>250</v>
      </c>
      <c r="I26" s="55" t="str">
        <f>IF($B$4="BMO",IF('Master Data'!$K$24,'Master Data'!$D$77," "),IF($B$4="MUFG",IF('Master Data'!$K$24,'Master Data'!$D$81," ")))</f>
        <v>TBS121, TBS221</v>
      </c>
      <c r="J26" s="64" t="str">
        <f>IF($B$4="BMO",IF('Master Data'!$K$24,'Master Data'!$I$77," "),IF($B$4="MUFG",IF('Master Data'!$K$24,'Master Data'!$I$81," ")))</f>
        <v>?</v>
      </c>
      <c r="K26" s="55" t="str">
        <f>IF($B$4="BMO",IF('Master Data'!$K$24,'Master Data'!$D$78," "),IF($B$4="MUFG",IF('Master Data'!$K$24,'Master Data'!$D$82," ")))</f>
        <v>TBS122, TBS222</v>
      </c>
      <c r="L26" s="71" t="str">
        <f>IF($B$4="BMO",IF('Master Data'!$K$24,'Master Data'!$I$78," "),IF($B$4="MUFG",IF('Master Data'!$K$24,'Master Data'!$I$82," ")))</f>
        <v>?</v>
      </c>
      <c r="M26" t="s">
        <v>264</v>
      </c>
    </row>
    <row r="27" spans="1:14" x14ac:dyDescent="0.25">
      <c r="A27" s="147"/>
      <c r="B27" s="26"/>
      <c r="E27" s="26"/>
      <c r="G27" s="69">
        <f>IF($B$4="BMO",IF('Master Data'!$K$24,'Master Data'!$H$39," "),IF($B$4="MUFG",IF('Master Data'!$K$24,'Master Data'!$H$43," ")))</f>
        <v>750</v>
      </c>
      <c r="H27" s="64">
        <f>IF($B$4="BMO",IF('Master Data'!$K$24,'Master Data'!$H$40," "),IF($B$4="MUFG",IF('Master Data'!$K$24,'Master Data'!$H$44," ")))</f>
        <v>350</v>
      </c>
      <c r="I27" s="55" t="str">
        <f>IF($B$4="BMO",IF('Master Data'!$K$24,'Master Data'!$D$39," "),IF($B$4="MUFG",IF('Master Data'!$K$24,'Master Data'!$D$81," ")))</f>
        <v>TBS121, TBS221</v>
      </c>
      <c r="J27" s="64">
        <f>IF($B$4="BMO",IF('Master Data'!$K$24,'Master Data'!$I$39," "),IF($B$4="MUFG",IF('Master Data'!$K$24,'Master Data'!$I$43," ")))</f>
        <v>1500</v>
      </c>
      <c r="K27" s="55" t="str">
        <f>IF($B$4="BMO",IF('Master Data'!$K$24,'Master Data'!$D$40," "),IF($B$4="MUFG",IF('Master Data'!$K$24,'Master Data'!$D$82," ")))</f>
        <v>TBS122, TBS222</v>
      </c>
      <c r="L27" s="71">
        <f>IF($B$4="BMO",IF('Master Data'!$K$24,'Master Data'!$I$40," "),IF($B$4="MUFG",IF('Master Data'!$K$24,'Master Data'!$I$44," ")))</f>
        <v>600</v>
      </c>
      <c r="M27" t="s">
        <v>207</v>
      </c>
    </row>
    <row r="28" spans="1:14" x14ac:dyDescent="0.25">
      <c r="A28" s="147"/>
      <c r="B28" s="26"/>
      <c r="E28" s="26"/>
      <c r="G28" s="69">
        <f>IF($B$4="BMO",IF('Master Data'!$K$24,'Master Data'!$H$39," "),IF($B$4="MUFG",IF('Master Data'!$K$24,'Master Data'!$H$43," ")))</f>
        <v>750</v>
      </c>
      <c r="H28" s="47">
        <f>IF($B$4="BMO",IF('Master Data'!$K$24,'Master Data'!$H$40," "),IF($B$4="MUFG",IF('Master Data'!$K$24,'Master Data'!$H$44," ")))</f>
        <v>350</v>
      </c>
      <c r="I28" s="55" t="str">
        <f>IF($B$4="BMO",IF('Master Data'!$K$24,'Master Data'!$D$39," "),IF($B$4="MUFG",IF('Master Data'!$K$24,'Master Data'!$D$81," ")))</f>
        <v>TBS121, TBS221</v>
      </c>
      <c r="J28" s="47">
        <f>IF($B$4="BMO",IF('Master Data'!$K$24,'Master Data'!$I$39," "),IF($B$4="MUFG",IF('Master Data'!$K$24,'Master Data'!$I$43," ")))</f>
        <v>1500</v>
      </c>
      <c r="K28" s="55" t="str">
        <f>IF($B$4="BMO",IF('Master Data'!$K$24,'Master Data'!$D$40," "),IF($B$4="MUFG",IF('Master Data'!$K$24,'Master Data'!$D$82," ")))</f>
        <v>TBS122, TBS222</v>
      </c>
      <c r="L28" s="70">
        <f>IF($B$4="BMO",IF('Master Data'!$K$24,'Master Data'!$I$40," "),IF($B$4="MUFG",IF('Master Data'!$K$24,'Master Data'!$I$44," ")))</f>
        <v>600</v>
      </c>
      <c r="M28" t="s">
        <v>265</v>
      </c>
    </row>
    <row r="29" spans="1:14" x14ac:dyDescent="0.25">
      <c r="A29" s="147"/>
      <c r="B29" s="26"/>
      <c r="E29" s="26"/>
      <c r="G29" s="69">
        <f>IF($B$4="BMO",IF('Master Data'!$K$24,'Master Data'!$H$48," "),IF($B$4="MUFG",IF('Master Data'!$K$24,'Master Data'!$H$52," ")))</f>
        <v>250</v>
      </c>
      <c r="H29" s="47">
        <f>IF($B$4="BMO",IF('Master Data'!$K$24,'Master Data'!$H$49," "),IF($B$4="MUFG",IF('Master Data'!$K$24,'Master Data'!$H$53," ")))</f>
        <v>250</v>
      </c>
      <c r="I29" s="55" t="str">
        <f>IF($B$4="BMO",IF('Master Data'!$K$24,'Master Data'!$D$48," "),IF($B$4="MUFG",IF('Master Data'!$K$24,'Master Data'!$D$52," ")))</f>
        <v>TBS701</v>
      </c>
      <c r="J29" s="64" t="str">
        <f>IF($B$4="BMO",IF('Master Data'!$K$24,'Master Data'!$I$48," "),IF($B$4="MUFG",IF('Master Data'!$K$24,'Master Data'!$I$52," ")))</f>
        <v>?</v>
      </c>
      <c r="K29" s="55" t="str">
        <f>IF($B$4="BMO",IF('Master Data'!$K$24,'Master Data'!$D$49," "),IF($B$4="MUFG",IF('Master Data'!$K$24,'Master Data'!$D$53," ")))</f>
        <v>TBS702</v>
      </c>
      <c r="L29" s="71" t="str">
        <f>IF($B$4="BMO",IF('Master Data'!$K$24,'Master Data'!$I$49," "),IF($B$4="MUFG",IF('Master Data'!$K$24,'Master Data'!$I$53," ")))</f>
        <v>?</v>
      </c>
      <c r="M29" t="s">
        <v>76</v>
      </c>
    </row>
    <row r="30" spans="1:14" customFormat="1" x14ac:dyDescent="0.25">
      <c r="A30" s="147"/>
      <c r="B30" s="26"/>
      <c r="C30" s="25"/>
      <c r="D30" s="25"/>
      <c r="E30" s="26"/>
      <c r="F30" s="59"/>
      <c r="G30" s="127" t="str">
        <f>IF($B$4="BMO",IF('Master Data'!$K$24,'Master Data'!$H$69," "),IF($B$4="MUFG",IF('Master Data'!$K$24,'Master Data'!$H$74," ")))</f>
        <v>?</v>
      </c>
      <c r="H30" s="64" t="str">
        <f>IF($B$4="BMO",IF('Master Data'!$K$24,'Master Data'!$H$70," "),IF($B$4="MUFG",IF('Master Data'!$K$24,'Master Data'!$H$75," ")))</f>
        <v>?</v>
      </c>
      <c r="I30" s="55" t="str">
        <f>IF($B$4="BMO",IF('Master Data'!$K$24,'Master Data'!$D$48," "),IF($B$4="MUFG",IF('Master Data'!$K$24,'Master Data'!$D$52," ")))</f>
        <v>TBS701</v>
      </c>
      <c r="J30" s="50" t="str">
        <f>IF($B$4="BMO",IF('Master Data'!$K$24,'Master Data'!$I$69," "),IF($B$4="MUFG",IF('Master Data'!$K$24,'Master Data'!$I$74," ")))</f>
        <v>?</v>
      </c>
      <c r="K30" s="55" t="str">
        <f>IF($B$4="BMO",IF('Master Data'!$K$24,'Master Data'!$D$49," "),IF($B$4="MUFG",IF('Master Data'!$K$24,'Master Data'!$D$52," ")))</f>
        <v>TBS701</v>
      </c>
      <c r="L30" s="72" t="str">
        <f>IF($B$4="BMO",IF('Master Data'!$K$30,'Master Data'!$I$56," ")," ")</f>
        <v xml:space="preserve"> </v>
      </c>
      <c r="M30" t="s">
        <v>189</v>
      </c>
      <c r="N30" s="107"/>
    </row>
    <row r="31" spans="1:14" ht="15.75" thickBot="1" x14ac:dyDescent="0.3">
      <c r="F31" s="36"/>
      <c r="G31" s="73"/>
      <c r="H31" s="74"/>
      <c r="I31" s="124"/>
      <c r="J31" s="74"/>
      <c r="K31" s="124"/>
      <c r="L31" s="75"/>
      <c r="M31" t="s">
        <v>181</v>
      </c>
    </row>
    <row r="32" spans="1:14" ht="16.5" thickTop="1" thickBot="1" x14ac:dyDescent="0.3">
      <c r="A32" s="44" t="s">
        <v>170</v>
      </c>
      <c r="B32" s="29" t="s">
        <v>172</v>
      </c>
      <c r="D32" s="39" t="s">
        <v>176</v>
      </c>
      <c r="E32" s="29" t="s">
        <v>174</v>
      </c>
      <c r="F32" s="36"/>
      <c r="G32" s="129">
        <f>IF($B$32="Full PDF presentment",IF($E$21&gt;0,IF($E$32="Stored at Aliaswire",IF($E$21&gt;='Master Data'!$F$169,'Master Data'!$H$169,IF($E$21&gt;='Master Data'!$F$168,'Master Data'!$H$168,IF($E$21&gt;='Master Data'!$F$167,'Master Data'!$H$167,'Master Data'!$F$166))))))</f>
        <v>0.125</v>
      </c>
      <c r="H32" s="106">
        <f>$E$13*$G$32</f>
        <v>125</v>
      </c>
      <c r="I32" s="125" t="str">
        <f>IF($B$32="Full PDF presentment",IF($B$4="BMO",IF($E$32="Stored at Aliaswire",'Master Data'!$D$191,IF($E$32="Stored at Biller",'Master Data'!$D$193)),IF($B$4="MUFG",IF($E$32="Stored at Aliaswire",'Master Data'!$D$206,IF($E$32="Stored at Biller",'Master Data'!$D$208)))))</f>
        <v>TBS?</v>
      </c>
      <c r="J32" s="130">
        <f>IF($B$32="Full PDF presentment",IF($B$4="BMO",IF($E$32="Stored at Aliaswire",'Master Data'!$I$191,IF($E$32="Stored at Biller",'Master Data'!$I$193)),IF($B$4="MUFG",IF($E$32="Stored at Aliaswire",'Master Data'!$I$206,IF($E$32="Stored at Biller",'Master Data'!$I$208)))))</f>
        <v>0.20599999999999999</v>
      </c>
      <c r="K32" s="113" t="s">
        <v>262</v>
      </c>
      <c r="L32" s="114">
        <f>$E$13*$J$32</f>
        <v>206</v>
      </c>
    </row>
    <row r="33" spans="1:12" ht="15.75" thickTop="1" x14ac:dyDescent="0.25">
      <c r="A33" s="44" t="s">
        <v>240</v>
      </c>
      <c r="B33" s="29"/>
      <c r="D33" s="43"/>
      <c r="E33" s="43"/>
    </row>
    <row r="34" spans="1:12" ht="15.75" thickBot="1" x14ac:dyDescent="0.3"/>
    <row r="35" spans="1:12" ht="16.5" thickTop="1" thickBot="1" x14ac:dyDescent="0.3">
      <c r="A35" s="143" t="s">
        <v>151</v>
      </c>
      <c r="B35" s="141"/>
      <c r="C35" s="141"/>
      <c r="D35" s="141"/>
      <c r="E35" s="142"/>
      <c r="F35" s="60"/>
      <c r="G35" s="115" t="e">
        <f>IF($B$4="BMO",'Master Data'!$H$98),IF($B$4="MUFG",IF($B$18="Basic (A)",'Master Data'!$H$98))</f>
        <v>#VALUE!</v>
      </c>
      <c r="H35" s="116" t="str">
        <f>IF(AND($B$4="BMO",$B$18&lt;&gt;"Full",'Master Data'!$K$35),'Master Data'!$H$99," ")</f>
        <v xml:space="preserve"> </v>
      </c>
      <c r="I35" s="117" t="str">
        <f>IF(AND($B$4="BMO",$B$18&lt;&gt;"Full",'Master Data'!$K$35),'Master Data'!$D$98," ")</f>
        <v xml:space="preserve"> </v>
      </c>
      <c r="J35" s="116" t="e">
        <f>IF($B$4="BMO",IF($B$18&lt;&gt;"Full",'Master Data'!$I$98)),IF($B$4="MUFG",IF($B$18="Basic (A)",'Master Data'!$I$98))</f>
        <v>#VALUE!</v>
      </c>
      <c r="K35" s="117" t="str">
        <f>IF(AND($B$4="BMO",$B$18&lt;&gt;"Full",'Master Data'!$K$35),'Master Data'!$D$99," ")</f>
        <v xml:space="preserve"> </v>
      </c>
      <c r="L35" s="137" t="str">
        <f>IF(AND($B$4="BMO",$B$18&lt;&gt;"Full",'Master Data'!$K$35),'Master Data'!$I$99," ")</f>
        <v xml:space="preserve"> </v>
      </c>
    </row>
    <row r="36" spans="1:12" ht="15.75" thickTop="1" x14ac:dyDescent="0.25">
      <c r="A36" s="144"/>
      <c r="B36" s="148" t="s">
        <v>152</v>
      </c>
      <c r="C36" s="148"/>
      <c r="D36" s="148"/>
      <c r="E36" s="148"/>
      <c r="F36" s="60"/>
    </row>
    <row r="37" spans="1:12" x14ac:dyDescent="0.25">
      <c r="A37" s="144"/>
      <c r="B37" s="141"/>
      <c r="C37" s="141"/>
      <c r="D37" s="141"/>
      <c r="E37" s="142"/>
      <c r="F37" s="60"/>
    </row>
    <row r="38" spans="1:12" x14ac:dyDescent="0.25">
      <c r="A38" s="145"/>
      <c r="B38" s="141"/>
      <c r="C38" s="141"/>
      <c r="D38" s="141"/>
      <c r="E38" s="142"/>
    </row>
    <row r="40" spans="1:12" x14ac:dyDescent="0.25">
      <c r="A40" s="39" t="s">
        <v>156</v>
      </c>
      <c r="B40" s="29"/>
    </row>
    <row r="41" spans="1:12" ht="15.75" thickBot="1" x14ac:dyDescent="0.3"/>
    <row r="42" spans="1:12" ht="16.5" thickTop="1" thickBot="1" x14ac:dyDescent="0.3">
      <c r="A42" s="143" t="s">
        <v>157</v>
      </c>
      <c r="B42" s="29"/>
      <c r="E42" s="29"/>
      <c r="G42" s="115">
        <f>IF(OR('Master Data'!$K$42,'Master Data'!$K$43,'Master Data'!$L$42,'Master Data'!$L$43),'Master Data'!H84," ")</f>
        <v>250</v>
      </c>
      <c r="H42" s="116">
        <f>IF(OR('Master Data'!$K$42,'Master Data'!$K$43,'Master Data'!$L$42,'Master Data'!$L$43),'Master Data'!H85," ")</f>
        <v>200</v>
      </c>
      <c r="I42" s="118">
        <f>IF(OR('Master Data'!$K$42,'Master Data'!$K$43,'Master Data'!$L$42,'Master Data'!$L$43),'Master Data'!D84," ")</f>
        <v>12227</v>
      </c>
      <c r="J42" s="116">
        <f>IF(OR('Master Data'!$K$42,'Master Data'!$K$43,'Master Data'!$L$42,'Master Data'!$L$43),'Master Data'!I84," ")</f>
        <v>500</v>
      </c>
      <c r="K42" s="118">
        <f>IF(OR('Master Data'!$K$42,'Master Data'!$K$43,'Master Data'!$L$42,'Master Data'!$L$43),'Master Data'!D85," ")</f>
        <v>12228</v>
      </c>
      <c r="L42" s="119" t="str">
        <f>IF(OR('Master Data'!$K$42,'Master Data'!$K$43,'Master Data'!$L$42,'Master Data'!$L$43),'Master Data'!I85," ")</f>
        <v>-</v>
      </c>
    </row>
    <row r="43" spans="1:12" ht="15.75" thickTop="1" x14ac:dyDescent="0.25">
      <c r="A43" s="145"/>
      <c r="B43" s="29"/>
      <c r="E43" s="29"/>
    </row>
    <row r="45" spans="1:12" x14ac:dyDescent="0.25">
      <c r="A45" s="39" t="s">
        <v>158</v>
      </c>
      <c r="B45" s="29"/>
      <c r="D45" s="39" t="s">
        <v>159</v>
      </c>
      <c r="E45" s="29">
        <v>4</v>
      </c>
      <c r="G45" s="51" t="str">
        <f>IF($B$4="BMO",IF('Master Data'!$K$45,'Master Data'!$H$112," ")," ")</f>
        <v xml:space="preserve"> </v>
      </c>
      <c r="H45" s="51" t="str">
        <f>IF($B$4="BMO",IF('Master Data'!$K$45,'Master Data'!$H$113," ")," ")</f>
        <v xml:space="preserve"> </v>
      </c>
      <c r="I45" s="54" t="str">
        <f>IF($B$4="BMO",IF('Master Data'!$K$45,'Master Data'!$D$112," ")," ")</f>
        <v xml:space="preserve"> </v>
      </c>
      <c r="J45" s="51" t="str">
        <f>IF($B$4="BMO",IF('Master Data'!$K$45,'Master Data'!$I$112," ")," ")</f>
        <v xml:space="preserve"> </v>
      </c>
      <c r="K45" s="54" t="str">
        <f>IF($B$4="BMO",IF('Master Data'!$K$45,'Master Data'!$D$113," ")," ")</f>
        <v xml:space="preserve"> </v>
      </c>
      <c r="L45" s="51" t="str">
        <f>IF($B$4="BMO",IF('Master Data'!$K$45,'Master Data'!$I$113," ")," ")</f>
        <v xml:space="preserve"> </v>
      </c>
    </row>
    <row r="46" spans="1:12" x14ac:dyDescent="0.25">
      <c r="A46" s="39" t="s">
        <v>161</v>
      </c>
      <c r="B46" s="29"/>
      <c r="D46" s="3" t="s">
        <v>160</v>
      </c>
      <c r="E46" s="29"/>
      <c r="G46" s="51">
        <f>IF('Master Data'!$K$45,SUM($E45*'Master Data'!H116)," ")</f>
        <v>1200</v>
      </c>
      <c r="H46" s="51">
        <f>IF('Master Data'!$K$45,SUM($E45*'Master Data'!H117)," ")</f>
        <v>1080</v>
      </c>
      <c r="I46" s="54" t="str">
        <f>IF($B$4="BMO",IF('Master Data'!$K$45,'Master Data'!$D$116," ")," ")</f>
        <v xml:space="preserve"> </v>
      </c>
      <c r="J46" s="51">
        <f>IF('Master Data'!$K$45,SUM($E45*'Master Data'!I116)," ")</f>
        <v>1200</v>
      </c>
      <c r="K46" s="54" t="str">
        <f>IF($B$4="BMO",IF('Master Data'!$K$45,'Master Data'!$D$117," ")," ")</f>
        <v xml:space="preserve"> </v>
      </c>
      <c r="L46" s="51">
        <f>IF('Master Data'!$K$45,SUM($E45*'Master Data'!I117)," ")</f>
        <v>1080</v>
      </c>
    </row>
    <row r="48" spans="1:12" x14ac:dyDescent="0.25">
      <c r="A48" s="39" t="s">
        <v>163</v>
      </c>
      <c r="B48" s="29"/>
      <c r="F48" s="36"/>
      <c r="G48" s="98" t="str">
        <f>IF($B$4="BMO",IF('Master Data'!$K$48,'Master Data'!$H$127," ")," ")</f>
        <v xml:space="preserve"> </v>
      </c>
      <c r="H48" s="51" t="str">
        <f>IF($B$4="BMO",IF('Master Data'!$K$48,'Master Data'!$H$128," ")," ")</f>
        <v xml:space="preserve"> </v>
      </c>
      <c r="I48" s="56" t="str">
        <f>IF($B$4="BMO",IF('Master Data'!$K$45,'Master Data'!$D$127," ")," ")</f>
        <v xml:space="preserve"> </v>
      </c>
      <c r="J48" s="61" t="str">
        <f>IF($B$4="BMO",IF('Master Data'!$K$48,'Master Data'!$I$127," ")," ")</f>
        <v xml:space="preserve"> </v>
      </c>
      <c r="K48" s="56" t="str">
        <f>IF($B$4="BMO",IF('Master Data'!$K$45,'Master Data'!$D$128," ")," ")</f>
        <v xml:space="preserve"> </v>
      </c>
      <c r="L48" s="61" t="str">
        <f>IF($B$4="BMO",IF('Master Data'!$K$48,'Master Data'!$I$128," ")," ")</f>
        <v xml:space="preserve"> </v>
      </c>
    </row>
    <row r="49" spans="1:12" x14ac:dyDescent="0.25">
      <c r="A49" s="3" t="s">
        <v>162</v>
      </c>
      <c r="B49" s="29"/>
      <c r="D49" s="29"/>
      <c r="E49" s="29"/>
    </row>
    <row r="50" spans="1:12" ht="15.75" thickBot="1" x14ac:dyDescent="0.3"/>
    <row r="51" spans="1:12" ht="15.75" thickTop="1" x14ac:dyDescent="0.25">
      <c r="A51" s="80" t="s">
        <v>186</v>
      </c>
      <c r="B51" s="81" t="s">
        <v>241</v>
      </c>
      <c r="C51" s="82"/>
      <c r="D51" s="81" t="s">
        <v>194</v>
      </c>
      <c r="E51" s="83" t="s">
        <v>193</v>
      </c>
      <c r="G51" s="45" t="e">
        <f>SUM(G18,G21,G22,G23,G24,G25,G26,G27,G28,G29,G30,G31,G35,G42,G45,G46,G48)</f>
        <v>#VALUE!</v>
      </c>
      <c r="H51" s="45">
        <f>SUM(H18,H21,H22,H23,H24,H25,H26,H27,H28,H29,H30,H31,H35,H42,H45,H46,H48)</f>
        <v>20579.75</v>
      </c>
      <c r="J51" s="45" t="e">
        <f>SUM(J18,L21,L22,L23,J24,J25,J26,J27,J28,J29,J30,J31,J35,J42,J45,J46,J48)</f>
        <v>#VALUE!</v>
      </c>
      <c r="L51" s="45" t="e">
        <f>SUM(L18,#REF!,#REF!,#REF!,L24,L25,L26,L27,L28,L29,L30,L31,L35,L42,L45,L46,L48)</f>
        <v>#REF!</v>
      </c>
    </row>
    <row r="52" spans="1:12" x14ac:dyDescent="0.25">
      <c r="A52" s="84" t="s">
        <v>5</v>
      </c>
      <c r="B52" s="39" t="str">
        <f>CONCATENATE($I$18, " / ",$K$18)</f>
        <v>TBS101 / TBS102</v>
      </c>
      <c r="C52" s="43"/>
      <c r="D52" s="51" t="str">
        <f>TEXT($J$18,"$#,##0") &amp; " / " &amp; TEXT($L$18,"$#,##0")</f>
        <v>$300 / $300</v>
      </c>
      <c r="E52" s="76" t="str">
        <f>TEXT($G$18,"$#,##0") &amp; " / " &amp; TEXT($H$18,"$#,##0")</f>
        <v>$149 / $99</v>
      </c>
    </row>
    <row r="53" spans="1:12" x14ac:dyDescent="0.25">
      <c r="A53" s="84" t="s">
        <v>84</v>
      </c>
      <c r="B53" s="39" t="str">
        <f>CONCATENATE($I$24, " / ",$K$24)</f>
        <v>TBS041 / TBS403</v>
      </c>
      <c r="C53" s="43"/>
      <c r="D53" s="39" t="str">
        <f>TEXT($J$24,"$#,##0") &amp; " / " &amp; TEXT($L$24,"$#,##0")</f>
        <v>? / ?</v>
      </c>
      <c r="E53" s="65" t="str">
        <f>TEXT($G$24,"$#,##0") &amp; " / " &amp; TEXT($H$24,"$#,##0")</f>
        <v>$2,500 / $250</v>
      </c>
    </row>
    <row r="54" spans="1:12" x14ac:dyDescent="0.25">
      <c r="A54" s="84" t="s">
        <v>91</v>
      </c>
      <c r="B54" s="39" t="str">
        <f>CONCATENATE($I$25, " / ",$K$25)</f>
        <v>TBS121, TBS221 / TBS122, TBS222</v>
      </c>
      <c r="C54" s="43"/>
      <c r="D54" s="39" t="e">
        <f>TEXT(SUM($J$25+$J$26),"$#,##0") &amp; " / " &amp; TEXT(SUM($L$25+$L$26),"$#,##0")</f>
        <v>#VALUE!</v>
      </c>
      <c r="E54" s="65" t="str">
        <f>TEXT(SUM($G$25+$G$26),"$#,##0") &amp; " / " &amp; TEXT(SUM($H$25+$H$26),"$#,##0")</f>
        <v>$5,000 / $500</v>
      </c>
    </row>
    <row r="55" spans="1:12" x14ac:dyDescent="0.25">
      <c r="A55" s="84" t="s">
        <v>187</v>
      </c>
      <c r="B55" s="39" t="str">
        <f>CONCATENATE($I$27, " / ",$K$27)</f>
        <v>TBS121, TBS221 / TBS122, TBS222</v>
      </c>
      <c r="C55" s="43"/>
      <c r="D55" s="39" t="str">
        <f>TEXT($J$24,"$#,##0") &amp; " / " &amp; TEXT($L$24,"$#,##0")</f>
        <v>? / ?</v>
      </c>
      <c r="E55" s="65" t="str">
        <f>TEXT($G$24,"$#,##0") &amp; " / " &amp; TEXT($H$24,"$#,##0")</f>
        <v>$2,500 / $250</v>
      </c>
    </row>
    <row r="56" spans="1:12" x14ac:dyDescent="0.25">
      <c r="A56" s="84" t="s">
        <v>188</v>
      </c>
      <c r="B56" s="39" t="str">
        <f>CONCATENATE($I$25, " / ",$K$25)</f>
        <v>TBS121, TBS221 / TBS122, TBS222</v>
      </c>
      <c r="C56" s="43"/>
      <c r="D56" s="39" t="str">
        <f>TEXT($J$25,"$#,##0") &amp; " / " &amp; TEXT($L$25,"$#,##0")</f>
        <v>? / ?</v>
      </c>
      <c r="E56" s="65" t="str">
        <f>TEXT($G$25,"$#,##0") &amp; " / " &amp; TEXT($H$25,"$#,##0")</f>
        <v>$2,500 / $250</v>
      </c>
    </row>
    <row r="57" spans="1:12" x14ac:dyDescent="0.25">
      <c r="A57" s="84" t="s">
        <v>76</v>
      </c>
      <c r="B57" s="39" t="str">
        <f>CONCATENATE($I$29, " / ",$K$29)</f>
        <v>TBS701 / TBS702</v>
      </c>
      <c r="C57" s="43"/>
      <c r="D57" s="39" t="str">
        <f>TEXT($J$26,"$#,##0") &amp; " / " &amp; TEXT($L$26,"$#,##0")</f>
        <v>? / ?</v>
      </c>
      <c r="E57" s="65" t="str">
        <f>TEXT($G$26,"$#,##0") &amp; " / " &amp; TEXT($H$26,"$#,##0")</f>
        <v>$2,500 / $250</v>
      </c>
    </row>
    <row r="58" spans="1:12" x14ac:dyDescent="0.25">
      <c r="A58" s="84" t="s">
        <v>189</v>
      </c>
      <c r="B58" s="39" t="str">
        <f>CONCATENATE($I$30, " / ",$K$30)</f>
        <v>TBS701 / TBS701</v>
      </c>
      <c r="C58" s="43"/>
      <c r="D58" s="39" t="str">
        <f>TEXT($J$27,"$#,##0") &amp; " / " &amp; TEXT($L$27,"$#,##0")</f>
        <v>$1,500 / $600</v>
      </c>
      <c r="E58" s="65" t="str">
        <f>TEXT($G$27,"$#,##0") &amp; " / " &amp; TEXT($H$27,"$#,##0")</f>
        <v>$750 / $350</v>
      </c>
    </row>
    <row r="59" spans="1:12" x14ac:dyDescent="0.25">
      <c r="A59" s="84" t="s">
        <v>181</v>
      </c>
      <c r="B59" s="39" t="str">
        <f>CONCATENATE($I$31, " / ",$K$31)</f>
        <v xml:space="preserve"> / </v>
      </c>
      <c r="C59" s="43"/>
      <c r="D59" s="39" t="str">
        <f>TEXT($J$28,"$#,##0") &amp; " / " &amp; TEXT($L$28,"$#,##0")</f>
        <v>$1,500 / $600</v>
      </c>
      <c r="E59" s="65" t="str">
        <f>TEXT($G$28,"$#,##0") &amp; " / " &amp; TEXT($H$28,"$#,##0")</f>
        <v>$750 / $350</v>
      </c>
    </row>
    <row r="60" spans="1:12" x14ac:dyDescent="0.25">
      <c r="A60" s="84" t="s">
        <v>109</v>
      </c>
      <c r="B60" s="39" t="str">
        <f>CONCATENATE($I$35, " / ",$K$35)</f>
        <v xml:space="preserve">  /  </v>
      </c>
      <c r="C60" s="43"/>
      <c r="D60" s="39" t="e">
        <f>TEXT($J$35,"$#,##0") &amp; " / " &amp; TEXT($L$35,"$#,##0")</f>
        <v>#VALUE!</v>
      </c>
      <c r="E60" s="65" t="e">
        <f>TEXT($G$35,"$#,##0") &amp; " / " &amp; TEXT($H$35,"$#,##0")</f>
        <v>#VALUE!</v>
      </c>
    </row>
    <row r="61" spans="1:12" x14ac:dyDescent="0.25">
      <c r="A61" s="84" t="s">
        <v>190</v>
      </c>
      <c r="B61" s="39" t="str">
        <f>CONCATENATE($I$42, " / ",$K$42)</f>
        <v>12227 / 12228</v>
      </c>
      <c r="C61" s="43"/>
      <c r="D61" s="39" t="str">
        <f>TEXT($J$42,"$#,##0") &amp; " / " &amp; TEXT($L$42,"$#,##0")</f>
        <v>$500 / -</v>
      </c>
      <c r="E61" s="65" t="str">
        <f>TEXT($G$42,"$#,##0") &amp; " / " &amp; TEXT($H$42,"$#,##0")</f>
        <v>$250 / $200</v>
      </c>
    </row>
    <row r="62" spans="1:12" x14ac:dyDescent="0.25">
      <c r="A62" s="84" t="s">
        <v>191</v>
      </c>
      <c r="B62" s="39" t="str">
        <f>CONCATENATE($I$45, " / ",$K$45)</f>
        <v xml:space="preserve">  /  </v>
      </c>
      <c r="C62" s="43"/>
      <c r="D62" s="39" t="str">
        <f>TEXT($J$45,"$#,##0") &amp; " / " &amp; TEXT($L$45,"$#,##0")</f>
        <v xml:space="preserve">  /  </v>
      </c>
      <c r="E62" s="65" t="str">
        <f>TEXT($G$45,"$#,##0") &amp; " / " &amp; TEXT($H$45,"$#,##0")</f>
        <v xml:space="preserve">  /  </v>
      </c>
    </row>
    <row r="63" spans="1:12" x14ac:dyDescent="0.25">
      <c r="A63" s="84" t="s">
        <v>192</v>
      </c>
      <c r="B63" s="39" t="str">
        <f>CONCATENATE($I$48, " / ",$K$48)</f>
        <v xml:space="preserve">  /  </v>
      </c>
      <c r="C63" s="43"/>
      <c r="D63" s="39" t="str">
        <f>TEXT($J$48,"$#,##0") &amp; " / " &amp; TEXT($L$48,"$#,##0")</f>
        <v xml:space="preserve">  /  </v>
      </c>
      <c r="E63" s="65" t="str">
        <f>TEXT($H$48,"$#,##0") &amp; " / " &amp; TEXT($I$48,"$#,##0")</f>
        <v xml:space="preserve">  /  </v>
      </c>
    </row>
    <row r="64" spans="1:12" ht="15.75" thickBot="1" x14ac:dyDescent="0.3">
      <c r="A64" s="85" t="s">
        <v>186</v>
      </c>
      <c r="B64" s="66"/>
      <c r="C64" s="77"/>
      <c r="D64" s="78" t="e">
        <f>TEXT($J$51,"$#,##0") &amp; " / " &amp; TEXT($L$51,"$#,##0")</f>
        <v>#VALUE!</v>
      </c>
      <c r="E64" s="79" t="e">
        <f>TEXT($G$51,"$#,##0") &amp; " / " &amp; TEXT($H$51,"$#,##0")</f>
        <v>#VALUE!</v>
      </c>
    </row>
    <row r="65" ht="15.75" thickTop="1" x14ac:dyDescent="0.25"/>
  </sheetData>
  <mergeCells count="8">
    <mergeCell ref="A21:A23"/>
    <mergeCell ref="B38:E38"/>
    <mergeCell ref="A35:A38"/>
    <mergeCell ref="A42:A43"/>
    <mergeCell ref="A26:A30"/>
    <mergeCell ref="B35:E35"/>
    <mergeCell ref="B37:E37"/>
    <mergeCell ref="B36:E36"/>
  </mergeCells>
  <dataValidations count="1">
    <dataValidation type="list" allowBlank="1" showInputMessage="1" showErrorMessage="1" sqref="B18" xr:uid="{A912602F-EFFC-4E9F-B436-E6234B3F0F26}">
      <formula1>INDIRECT(B4)</formula1>
    </dataValidation>
  </dataValidations>
  <pageMargins left="0.7" right="0.7" top="0.75" bottom="0.75" header="0.3" footer="0.3"/>
  <pageSetup orientation="portrait" r:id="rId1"/>
  <ignoredErrors>
    <ignoredError sqref="D54:E54 B55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0</xdr:col>
                    <xdr:colOff>2105025</xdr:colOff>
                    <xdr:row>25</xdr:row>
                    <xdr:rowOff>19050</xdr:rowOff>
                  </from>
                  <to>
                    <xdr:col>3</xdr:col>
                    <xdr:colOff>66675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Fill="0" autoLine="0" autoPict="0">
                <anchor moveWithCells="1">
                  <from>
                    <xdr:col>0</xdr:col>
                    <xdr:colOff>2105025</xdr:colOff>
                    <xdr:row>29</xdr:row>
                    <xdr:rowOff>9525</xdr:rowOff>
                  </from>
                  <to>
                    <xdr:col>2</xdr:col>
                    <xdr:colOff>9525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Check Box 18">
              <controlPr defaultSize="0" autoFill="0" autoLine="0" autoPict="0" altText="4. Widget">
                <anchor moveWithCells="1">
                  <from>
                    <xdr:col>0</xdr:col>
                    <xdr:colOff>2105025</xdr:colOff>
                    <xdr:row>28</xdr:row>
                    <xdr:rowOff>0</xdr:rowOff>
                  </from>
                  <to>
                    <xdr:col>2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Check Box 19">
              <controlPr defaultSize="0" autoFill="0" autoLine="0" autoPict="0">
                <anchor moveWithCells="1">
                  <from>
                    <xdr:col>0</xdr:col>
                    <xdr:colOff>2105025</xdr:colOff>
                    <xdr:row>27</xdr:row>
                    <xdr:rowOff>19050</xdr:rowOff>
                  </from>
                  <to>
                    <xdr:col>3</xdr:col>
                    <xdr:colOff>38100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Check Box 20">
              <controlPr defaultSize="0" autoFill="0" autoLine="0" autoPict="0">
                <anchor moveWithCells="1">
                  <from>
                    <xdr:col>0</xdr:col>
                    <xdr:colOff>2105025</xdr:colOff>
                    <xdr:row>26</xdr:row>
                    <xdr:rowOff>19050</xdr:rowOff>
                  </from>
                  <to>
                    <xdr:col>3</xdr:col>
                    <xdr:colOff>47625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9" name="Check Box 21">
              <controlPr defaultSize="0" autoFill="0" autoLine="0" autoPict="0">
                <anchor moveWithCells="1">
                  <from>
                    <xdr:col>4</xdr:col>
                    <xdr:colOff>0</xdr:colOff>
                    <xdr:row>26</xdr:row>
                    <xdr:rowOff>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0" name="Check Box 22">
              <controlPr defaultSize="0" autoFill="0" autoLine="0" autoPict="0">
                <anchor moveWithCells="1">
                  <from>
                    <xdr:col>4</xdr:col>
                    <xdr:colOff>9525</xdr:colOff>
                    <xdr:row>27</xdr:row>
                    <xdr:rowOff>9525</xdr:rowOff>
                  </from>
                  <to>
                    <xdr:col>5</xdr:col>
                    <xdr:colOff>85725</xdr:colOff>
                    <xdr:row>27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1" name="Check Box 23">
              <controlPr defaultSize="0" autoFill="0" autoLine="0" autoPict="0">
                <anchor moveWithCells="1">
                  <from>
                    <xdr:col>4</xdr:col>
                    <xdr:colOff>0</xdr:colOff>
                    <xdr:row>28</xdr:row>
                    <xdr:rowOff>0</xdr:rowOff>
                  </from>
                  <to>
                    <xdr:col>5</xdr:col>
                    <xdr:colOff>95250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Check Box 25">
              <controlPr defaultSize="0" autoFill="0" autoLine="0" autoPict="0">
                <anchor moveWithCells="1">
                  <from>
                    <xdr:col>1</xdr:col>
                    <xdr:colOff>0</xdr:colOff>
                    <xdr:row>34</xdr:row>
                    <xdr:rowOff>0</xdr:rowOff>
                  </from>
                  <to>
                    <xdr:col>4</xdr:col>
                    <xdr:colOff>1095375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3" name="Check Box 26">
              <controlPr defaultSize="0" autoFill="0" autoLine="0" autoPict="0">
                <anchor moveWithCells="1">
                  <from>
                    <xdr:col>1</xdr:col>
                    <xdr:colOff>0</xdr:colOff>
                    <xdr:row>36</xdr:row>
                    <xdr:rowOff>9525</xdr:rowOff>
                  </from>
                  <to>
                    <xdr:col>4</xdr:col>
                    <xdr:colOff>1104900</xdr:colOff>
                    <xdr:row>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4" name="Check Box 27">
              <controlPr defaultSize="0" autoFill="0" autoLine="0" autoPict="0">
                <anchor moveWithCells="1">
                  <from>
                    <xdr:col>1</xdr:col>
                    <xdr:colOff>0</xdr:colOff>
                    <xdr:row>37</xdr:row>
                    <xdr:rowOff>9525</xdr:rowOff>
                  </from>
                  <to>
                    <xdr:col>4</xdr:col>
                    <xdr:colOff>1104900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5" name="Check Box 32">
              <controlPr defaultSize="0" autoFill="0" autoLine="0" autoPict="0">
                <anchor moveWithCells="1">
                  <from>
                    <xdr:col>4</xdr:col>
                    <xdr:colOff>9525</xdr:colOff>
                    <xdr:row>29</xdr:row>
                    <xdr:rowOff>9525</xdr:rowOff>
                  </from>
                  <to>
                    <xdr:col>5</xdr:col>
                    <xdr:colOff>104775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6" name="Check Box 33">
              <controlPr defaultSize="0" autoFill="0" autoLine="0" autoPict="0">
                <anchor moveWithCells="1">
                  <from>
                    <xdr:col>1</xdr:col>
                    <xdr:colOff>0</xdr:colOff>
                    <xdr:row>41</xdr:row>
                    <xdr:rowOff>9525</xdr:rowOff>
                  </from>
                  <to>
                    <xdr:col>3</xdr:col>
                    <xdr:colOff>95250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7" name="Check Box 34">
              <controlPr defaultSize="0" autoFill="0" autoLine="0" autoPict="0">
                <anchor moveWithCells="1">
                  <from>
                    <xdr:col>1</xdr:col>
                    <xdr:colOff>0</xdr:colOff>
                    <xdr:row>42</xdr:row>
                    <xdr:rowOff>9525</xdr:rowOff>
                  </from>
                  <to>
                    <xdr:col>3</xdr:col>
                    <xdr:colOff>104775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8" name="Check Box 35">
              <controlPr defaultSize="0" autoFill="0" autoLine="0" autoPict="0">
                <anchor moveWithCells="1">
                  <from>
                    <xdr:col>3</xdr:col>
                    <xdr:colOff>2019300</xdr:colOff>
                    <xdr:row>41</xdr:row>
                    <xdr:rowOff>9525</xdr:rowOff>
                  </from>
                  <to>
                    <xdr:col>5</xdr:col>
                    <xdr:colOff>133350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9" name="Check Box 36">
              <controlPr defaultSize="0" autoFill="0" autoLine="0" autoPict="0">
                <anchor moveWithCells="1">
                  <from>
                    <xdr:col>3</xdr:col>
                    <xdr:colOff>2019300</xdr:colOff>
                    <xdr:row>41</xdr:row>
                    <xdr:rowOff>152400</xdr:rowOff>
                  </from>
                  <to>
                    <xdr:col>5</xdr:col>
                    <xdr:colOff>114300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0" name="Check Box 37">
              <controlPr defaultSize="0" autoFill="0" autoLine="0" autoPict="0">
                <anchor moveWithCells="1">
                  <from>
                    <xdr:col>0</xdr:col>
                    <xdr:colOff>2114550</xdr:colOff>
                    <xdr:row>39</xdr:row>
                    <xdr:rowOff>9525</xdr:rowOff>
                  </from>
                  <to>
                    <xdr:col>3</xdr:col>
                    <xdr:colOff>95250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1" name="Check Box 38">
              <controlPr defaultSize="0" autoFill="0" autoLine="0" autoPict="0">
                <anchor moveWithCells="1">
                  <from>
                    <xdr:col>1</xdr:col>
                    <xdr:colOff>0</xdr:colOff>
                    <xdr:row>44</xdr:row>
                    <xdr:rowOff>9525</xdr:rowOff>
                  </from>
                  <to>
                    <xdr:col>3</xdr:col>
                    <xdr:colOff>95250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2" name="Check Box 40">
              <controlPr defaultSize="0" autoFill="0" autoLine="0" autoPict="0">
                <anchor moveWithCells="1">
                  <from>
                    <xdr:col>1</xdr:col>
                    <xdr:colOff>0</xdr:colOff>
                    <xdr:row>45</xdr:row>
                    <xdr:rowOff>0</xdr:rowOff>
                  </from>
                  <to>
                    <xdr:col>3</xdr:col>
                    <xdr:colOff>104775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3" name="Check Box 41">
              <controlPr defaultSize="0" autoFill="0" autoLine="0" autoPict="0">
                <anchor moveWithCells="1">
                  <from>
                    <xdr:col>1</xdr:col>
                    <xdr:colOff>0</xdr:colOff>
                    <xdr:row>47</xdr:row>
                    <xdr:rowOff>0</xdr:rowOff>
                  </from>
                  <to>
                    <xdr:col>3</xdr:col>
                    <xdr:colOff>104775</xdr:colOff>
                    <xdr:row>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4" name="Check Box 42">
              <controlPr defaultSize="0" autoFill="0" autoLine="0" autoPict="0">
                <anchor moveWithCells="1">
                  <from>
                    <xdr:col>1</xdr:col>
                    <xdr:colOff>9525</xdr:colOff>
                    <xdr:row>48</xdr:row>
                    <xdr:rowOff>9525</xdr:rowOff>
                  </from>
                  <to>
                    <xdr:col>3</xdr:col>
                    <xdr:colOff>104775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5" name="Check Box 43">
              <controlPr defaultSize="0" autoFill="0" autoLine="0" autoPict="0">
                <anchor moveWithCells="1">
                  <from>
                    <xdr:col>3</xdr:col>
                    <xdr:colOff>9525</xdr:colOff>
                    <xdr:row>47</xdr:row>
                    <xdr:rowOff>180975</xdr:rowOff>
                  </from>
                  <to>
                    <xdr:col>4</xdr:col>
                    <xdr:colOff>0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6" name="Check Box 44">
              <controlPr defaultSize="0" autoFill="0" autoLine="0" autoPict="0">
                <anchor moveWithCells="1">
                  <from>
                    <xdr:col>3</xdr:col>
                    <xdr:colOff>2009775</xdr:colOff>
                    <xdr:row>48</xdr:row>
                    <xdr:rowOff>0</xdr:rowOff>
                  </from>
                  <to>
                    <xdr:col>5</xdr:col>
                    <xdr:colOff>133350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7" name="Check Box 61">
              <controlPr defaultSize="0" autoFill="0" autoLine="0" autoPict="0">
                <anchor moveWithCells="1">
                  <from>
                    <xdr:col>0</xdr:col>
                    <xdr:colOff>2105025</xdr:colOff>
                    <xdr:row>20</xdr:row>
                    <xdr:rowOff>0</xdr:rowOff>
                  </from>
                  <to>
                    <xdr:col>1</xdr:col>
                    <xdr:colOff>200025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8" name="Check Box 62">
              <controlPr defaultSize="0" autoFill="0" autoLine="0" autoPict="0">
                <anchor moveWithCells="1">
                  <from>
                    <xdr:col>0</xdr:col>
                    <xdr:colOff>2105025</xdr:colOff>
                    <xdr:row>21</xdr:row>
                    <xdr:rowOff>19050</xdr:rowOff>
                  </from>
                  <to>
                    <xdr:col>1</xdr:col>
                    <xdr:colOff>190500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9" name="Check Box 63">
              <controlPr defaultSize="0" autoFill="0" autoLine="0" autoPict="0">
                <anchor moveWithCells="1">
                  <from>
                    <xdr:col>0</xdr:col>
                    <xdr:colOff>2105025</xdr:colOff>
                    <xdr:row>22</xdr:row>
                    <xdr:rowOff>19050</xdr:rowOff>
                  </from>
                  <to>
                    <xdr:col>1</xdr:col>
                    <xdr:colOff>180975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30" name="Check Box 65">
              <controlPr defaultSize="0" autoFill="0" autoLine="0" autoPict="0">
                <anchor moveWithCells="1">
                  <from>
                    <xdr:col>4</xdr:col>
                    <xdr:colOff>0</xdr:colOff>
                    <xdr:row>25</xdr:row>
                    <xdr:rowOff>0</xdr:rowOff>
                  </from>
                  <to>
                    <xdr:col>5</xdr:col>
                    <xdr:colOff>85725</xdr:colOff>
                    <xdr:row>25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A348087-1442-45FC-8BD7-1C34856D7023}">
          <x14:formula1>
            <xm:f>'Master Data'!$B$10:$G$10</xm:f>
          </x14:formula1>
          <xm:sqref>B4</xm:sqref>
        </x14:dataValidation>
        <x14:dataValidation type="list" allowBlank="1" showInputMessage="1" showErrorMessage="1" xr:uid="{2A8720AA-9BCD-4AC2-BD21-EF27AB49E935}">
          <x14:formula1>
            <xm:f>'Master Data'!$G$3:$G$6</xm:f>
          </x14:formula1>
          <xm:sqref>B8</xm:sqref>
        </x14:dataValidation>
        <x14:dataValidation type="list" allowBlank="1" showInputMessage="1" showErrorMessage="1" xr:uid="{84461033-223F-467A-9E2A-030911401D3B}">
          <x14:formula1>
            <xm:f>'Master Data'!$M$31:$M$33</xm:f>
          </x14:formula1>
          <xm:sqref>B32</xm:sqref>
        </x14:dataValidation>
        <x14:dataValidation type="list" allowBlank="1" showInputMessage="1" showErrorMessage="1" xr:uid="{717A446A-E504-410B-BD72-5BFFD1E694EF}">
          <x14:formula1>
            <xm:f>'Master Data'!$L$35:$L$36</xm:f>
          </x14:formula1>
          <xm:sqref>E32 F31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7631F-DDEE-40E7-86BA-9663F99579D4}">
  <dimension ref="A1:M209"/>
  <sheetViews>
    <sheetView zoomScale="80" zoomScaleNormal="80" workbookViewId="0">
      <selection activeCell="E23" sqref="E23"/>
    </sheetView>
  </sheetViews>
  <sheetFormatPr defaultRowHeight="15" x14ac:dyDescent="0.25"/>
  <cols>
    <col min="1" max="1" width="11.42578125" style="5" customWidth="1"/>
    <col min="2" max="2" width="10.85546875" style="5" customWidth="1"/>
    <col min="3" max="3" width="10.85546875" style="6" customWidth="1"/>
    <col min="4" max="4" width="16.28515625" style="6" customWidth="1"/>
    <col min="5" max="5" width="44" style="5" bestFit="1" customWidth="1"/>
    <col min="6" max="6" width="11.28515625" style="5" bestFit="1" customWidth="1"/>
    <col min="7" max="7" width="12.140625" style="5" bestFit="1" customWidth="1"/>
    <col min="8" max="8" width="11.28515625" style="11" customWidth="1"/>
    <col min="9" max="9" width="10.140625" style="11" bestFit="1" customWidth="1"/>
    <col min="10" max="10" width="9.140625" style="5"/>
    <col min="11" max="11" width="15.42578125" style="25" bestFit="1" customWidth="1"/>
    <col min="12" max="12" width="25.7109375" style="25" bestFit="1" customWidth="1"/>
    <col min="13" max="13" width="17.28515625" style="25" bestFit="1" customWidth="1"/>
    <col min="14" max="16384" width="9.140625" style="5"/>
  </cols>
  <sheetData>
    <row r="1" spans="1:13" ht="23.25" x14ac:dyDescent="0.25">
      <c r="A1" s="4" t="s">
        <v>32</v>
      </c>
      <c r="D1" s="5"/>
      <c r="H1" s="5"/>
      <c r="I1" s="5"/>
    </row>
    <row r="2" spans="1:13" x14ac:dyDescent="0.25">
      <c r="A2" s="7" t="s">
        <v>33</v>
      </c>
      <c r="B2" s="8"/>
      <c r="C2" s="9" t="s">
        <v>34</v>
      </c>
      <c r="D2" s="10"/>
      <c r="E2" s="7" t="s">
        <v>35</v>
      </c>
      <c r="G2" s="1" t="s">
        <v>4</v>
      </c>
    </row>
    <row r="3" spans="1:13" x14ac:dyDescent="0.25">
      <c r="A3" s="5" t="s">
        <v>36</v>
      </c>
      <c r="C3" s="5" t="s">
        <v>37</v>
      </c>
      <c r="E3" s="6"/>
      <c r="G3" s="1"/>
    </row>
    <row r="4" spans="1:13" x14ac:dyDescent="0.25">
      <c r="A4" s="5" t="s">
        <v>36</v>
      </c>
      <c r="C4" s="5" t="s">
        <v>11</v>
      </c>
      <c r="E4" s="6" t="s">
        <v>195</v>
      </c>
      <c r="G4" s="25" t="s">
        <v>0</v>
      </c>
      <c r="L4" s="1"/>
    </row>
    <row r="5" spans="1:13" x14ac:dyDescent="0.25">
      <c r="A5" s="5" t="s">
        <v>36</v>
      </c>
      <c r="C5" s="5" t="s">
        <v>12</v>
      </c>
      <c r="E5" s="6" t="s">
        <v>38</v>
      </c>
      <c r="G5" s="25" t="s">
        <v>1</v>
      </c>
      <c r="L5" s="1"/>
    </row>
    <row r="6" spans="1:13" x14ac:dyDescent="0.25">
      <c r="A6" s="5" t="s">
        <v>36</v>
      </c>
      <c r="C6" s="5" t="s">
        <v>13</v>
      </c>
      <c r="E6" s="6" t="s">
        <v>39</v>
      </c>
      <c r="G6" s="25" t="s">
        <v>2</v>
      </c>
    </row>
    <row r="7" spans="1:13" x14ac:dyDescent="0.25">
      <c r="A7" s="5" t="s">
        <v>36</v>
      </c>
      <c r="C7" s="5" t="s">
        <v>14</v>
      </c>
      <c r="E7" s="6" t="s">
        <v>40</v>
      </c>
    </row>
    <row r="8" spans="1:13" x14ac:dyDescent="0.25">
      <c r="A8" s="5" t="s">
        <v>36</v>
      </c>
      <c r="C8" s="5" t="s">
        <v>15</v>
      </c>
      <c r="E8" s="6" t="s">
        <v>41</v>
      </c>
    </row>
    <row r="9" spans="1:13" x14ac:dyDescent="0.25">
      <c r="C9" s="5"/>
      <c r="E9" s="6"/>
    </row>
    <row r="10" spans="1:13" x14ac:dyDescent="0.25">
      <c r="A10" s="7" t="s">
        <v>196</v>
      </c>
      <c r="B10" s="8" t="s">
        <v>37</v>
      </c>
      <c r="C10" s="9" t="s">
        <v>11</v>
      </c>
      <c r="D10" s="10" t="s">
        <v>12</v>
      </c>
      <c r="E10" s="7" t="s">
        <v>197</v>
      </c>
      <c r="F10" s="62" t="s">
        <v>199</v>
      </c>
      <c r="G10" s="62" t="s">
        <v>15</v>
      </c>
      <c r="H10" s="96"/>
      <c r="I10" s="96" t="s">
        <v>227</v>
      </c>
    </row>
    <row r="11" spans="1:13" x14ac:dyDescent="0.25">
      <c r="A11" s="5" t="s">
        <v>42</v>
      </c>
      <c r="B11" s="5" t="s">
        <v>6</v>
      </c>
      <c r="C11" s="5" t="s">
        <v>6</v>
      </c>
      <c r="D11" s="6" t="s">
        <v>30</v>
      </c>
      <c r="E11" s="5" t="s">
        <v>6</v>
      </c>
      <c r="F11" s="5" t="s">
        <v>6</v>
      </c>
      <c r="G11" s="5" t="s">
        <v>6</v>
      </c>
      <c r="I11" s="11" t="s">
        <v>228</v>
      </c>
    </row>
    <row r="12" spans="1:13" x14ac:dyDescent="0.25">
      <c r="A12" s="5" t="s">
        <v>42</v>
      </c>
      <c r="B12" s="5" t="s">
        <v>7</v>
      </c>
      <c r="C12" s="5" t="s">
        <v>7</v>
      </c>
      <c r="D12" s="6" t="s">
        <v>8</v>
      </c>
      <c r="E12" s="5" t="s">
        <v>7</v>
      </c>
      <c r="F12" s="5" t="s">
        <v>7</v>
      </c>
      <c r="G12" s="5" t="s">
        <v>164</v>
      </c>
      <c r="I12" s="11" t="s">
        <v>229</v>
      </c>
      <c r="K12" s="1"/>
      <c r="L12" s="1"/>
      <c r="M12" s="1"/>
    </row>
    <row r="13" spans="1:13" x14ac:dyDescent="0.25">
      <c r="A13" s="5" t="s">
        <v>42</v>
      </c>
      <c r="B13" s="5" t="s">
        <v>31</v>
      </c>
      <c r="C13" s="5" t="s">
        <v>31</v>
      </c>
      <c r="D13" s="6" t="s">
        <v>198</v>
      </c>
      <c r="E13" s="5" t="s">
        <v>31</v>
      </c>
      <c r="F13" s="5" t="s">
        <v>31</v>
      </c>
      <c r="G13" s="5" t="s">
        <v>165</v>
      </c>
      <c r="I13" s="11" t="s">
        <v>230</v>
      </c>
    </row>
    <row r="14" spans="1:13" x14ac:dyDescent="0.25">
      <c r="A14" s="5" t="s">
        <v>42</v>
      </c>
      <c r="B14" s="5" t="s">
        <v>45</v>
      </c>
      <c r="C14" s="5" t="s">
        <v>45</v>
      </c>
      <c r="E14" s="5" t="s">
        <v>45</v>
      </c>
      <c r="F14" s="5" t="s">
        <v>45</v>
      </c>
      <c r="G14" s="5" t="s">
        <v>198</v>
      </c>
    </row>
    <row r="15" spans="1:13" x14ac:dyDescent="0.25">
      <c r="A15" s="5" t="s">
        <v>42</v>
      </c>
      <c r="B15" s="5" t="s">
        <v>198</v>
      </c>
      <c r="C15" s="5" t="s">
        <v>198</v>
      </c>
      <c r="E15" s="5" t="s">
        <v>198</v>
      </c>
      <c r="F15" s="5" t="s">
        <v>198</v>
      </c>
    </row>
    <row r="16" spans="1:13" x14ac:dyDescent="0.25">
      <c r="C16" s="5"/>
      <c r="E16" s="6"/>
    </row>
    <row r="17" spans="1:13" x14ac:dyDescent="0.25">
      <c r="A17" s="7" t="s">
        <v>42</v>
      </c>
      <c r="B17" s="8" t="s">
        <v>271</v>
      </c>
      <c r="C17" s="10" t="s">
        <v>34</v>
      </c>
      <c r="D17" s="10" t="s">
        <v>43</v>
      </c>
      <c r="E17" s="8" t="s">
        <v>44</v>
      </c>
      <c r="F17" s="14" t="s">
        <v>73</v>
      </c>
      <c r="G17" s="14" t="s">
        <v>74</v>
      </c>
      <c r="H17" s="14" t="s">
        <v>242</v>
      </c>
      <c r="I17" s="14" t="s">
        <v>243</v>
      </c>
    </row>
    <row r="18" spans="1:13" x14ac:dyDescent="0.25">
      <c r="A18" s="5" t="s">
        <v>5</v>
      </c>
      <c r="B18" s="5" t="s">
        <v>6</v>
      </c>
      <c r="C18" s="150" t="s">
        <v>12</v>
      </c>
      <c r="D18" s="6">
        <v>12199</v>
      </c>
      <c r="E18" s="150" t="s">
        <v>46</v>
      </c>
      <c r="G18" s="5">
        <v>2</v>
      </c>
      <c r="H18" s="149">
        <v>49</v>
      </c>
      <c r="I18" s="11">
        <v>99</v>
      </c>
    </row>
    <row r="19" spans="1:13" x14ac:dyDescent="0.25">
      <c r="A19" s="5" t="s">
        <v>5</v>
      </c>
      <c r="B19" s="5" t="s">
        <v>6</v>
      </c>
      <c r="C19" s="5" t="s">
        <v>12</v>
      </c>
      <c r="D19" s="6">
        <v>12201</v>
      </c>
      <c r="E19" s="5" t="s">
        <v>47</v>
      </c>
      <c r="H19" s="11">
        <v>49</v>
      </c>
      <c r="I19" s="11">
        <v>75</v>
      </c>
    </row>
    <row r="20" spans="1:13" x14ac:dyDescent="0.25">
      <c r="A20" s="5" t="s">
        <v>5</v>
      </c>
      <c r="B20" s="5" t="s">
        <v>6</v>
      </c>
      <c r="C20" s="5" t="s">
        <v>48</v>
      </c>
      <c r="D20" s="6" t="s">
        <v>49</v>
      </c>
      <c r="E20" s="5" t="s">
        <v>49</v>
      </c>
      <c r="G20" s="5">
        <v>2</v>
      </c>
      <c r="H20" s="11">
        <v>49</v>
      </c>
      <c r="I20" s="5" t="s">
        <v>49</v>
      </c>
    </row>
    <row r="21" spans="1:13" x14ac:dyDescent="0.25">
      <c r="A21" s="5" t="s">
        <v>5</v>
      </c>
      <c r="B21" s="5" t="s">
        <v>6</v>
      </c>
      <c r="C21" s="5" t="s">
        <v>48</v>
      </c>
      <c r="D21" s="6" t="s">
        <v>49</v>
      </c>
      <c r="E21" s="5" t="s">
        <v>49</v>
      </c>
      <c r="H21" s="11">
        <v>49</v>
      </c>
      <c r="I21" s="5" t="s">
        <v>49</v>
      </c>
      <c r="K21" s="25" t="b">
        <v>1</v>
      </c>
    </row>
    <row r="22" spans="1:13" x14ac:dyDescent="0.25">
      <c r="A22" s="5" t="s">
        <v>5</v>
      </c>
      <c r="B22" s="5" t="s">
        <v>6</v>
      </c>
      <c r="C22" s="152" t="s">
        <v>15</v>
      </c>
      <c r="D22" s="6" t="s">
        <v>50</v>
      </c>
      <c r="E22" s="152" t="s">
        <v>51</v>
      </c>
      <c r="G22" s="5">
        <v>2</v>
      </c>
      <c r="H22" s="151">
        <v>49</v>
      </c>
      <c r="I22" s="11">
        <v>150</v>
      </c>
      <c r="K22" s="25" t="b">
        <v>1</v>
      </c>
    </row>
    <row r="23" spans="1:13" x14ac:dyDescent="0.25">
      <c r="A23" s="5" t="s">
        <v>5</v>
      </c>
      <c r="B23" s="5" t="s">
        <v>6</v>
      </c>
      <c r="C23" s="5" t="s">
        <v>15</v>
      </c>
      <c r="D23" s="6" t="s">
        <v>52</v>
      </c>
      <c r="E23" s="5" t="s">
        <v>53</v>
      </c>
      <c r="H23" s="11">
        <v>49</v>
      </c>
      <c r="I23" s="11">
        <v>95</v>
      </c>
      <c r="K23" s="25" t="b">
        <v>1</v>
      </c>
    </row>
    <row r="24" spans="1:13" x14ac:dyDescent="0.25">
      <c r="K24" s="25" t="b">
        <v>1</v>
      </c>
      <c r="L24" s="25" t="s">
        <v>84</v>
      </c>
    </row>
    <row r="25" spans="1:13" x14ac:dyDescent="0.25">
      <c r="A25" s="5" t="s">
        <v>5</v>
      </c>
      <c r="B25" s="5" t="s">
        <v>7</v>
      </c>
      <c r="C25" s="5" t="s">
        <v>12</v>
      </c>
      <c r="D25" s="6" t="s">
        <v>54</v>
      </c>
      <c r="E25" s="5" t="s">
        <v>55</v>
      </c>
      <c r="F25" s="15"/>
      <c r="G25" s="15" t="s">
        <v>54</v>
      </c>
      <c r="H25" s="13" t="s">
        <v>56</v>
      </c>
      <c r="I25" s="13" t="s">
        <v>56</v>
      </c>
      <c r="K25" s="25" t="b">
        <v>0</v>
      </c>
      <c r="L25" s="25" t="s">
        <v>205</v>
      </c>
    </row>
    <row r="26" spans="1:13" x14ac:dyDescent="0.25">
      <c r="A26" s="5" t="s">
        <v>5</v>
      </c>
      <c r="B26" s="5" t="s">
        <v>7</v>
      </c>
      <c r="C26" s="5" t="s">
        <v>12</v>
      </c>
      <c r="D26" s="6" t="s">
        <v>54</v>
      </c>
      <c r="E26" s="5" t="s">
        <v>57</v>
      </c>
      <c r="F26" s="15"/>
      <c r="G26" s="15" t="s">
        <v>54</v>
      </c>
      <c r="H26" s="13" t="s">
        <v>56</v>
      </c>
      <c r="I26" s="13" t="s">
        <v>56</v>
      </c>
      <c r="K26" s="25" t="b">
        <v>0</v>
      </c>
      <c r="L26" s="25" t="s">
        <v>206</v>
      </c>
    </row>
    <row r="27" spans="1:13" x14ac:dyDescent="0.25">
      <c r="A27" s="5" t="s">
        <v>5</v>
      </c>
      <c r="B27" s="5" t="s">
        <v>7</v>
      </c>
      <c r="C27" s="5" t="s">
        <v>48</v>
      </c>
      <c r="D27" s="6" t="s">
        <v>49</v>
      </c>
      <c r="E27" s="5" t="s">
        <v>49</v>
      </c>
      <c r="G27" s="5">
        <v>4</v>
      </c>
      <c r="H27" s="11">
        <v>149</v>
      </c>
      <c r="I27" s="5" t="s">
        <v>49</v>
      </c>
      <c r="K27" s="25" t="b">
        <v>0</v>
      </c>
      <c r="L27" s="25" t="s">
        <v>207</v>
      </c>
    </row>
    <row r="28" spans="1:13" x14ac:dyDescent="0.25">
      <c r="A28" s="5" t="s">
        <v>5</v>
      </c>
      <c r="B28" s="5" t="s">
        <v>7</v>
      </c>
      <c r="C28" s="5" t="s">
        <v>48</v>
      </c>
      <c r="D28" s="6" t="s">
        <v>49</v>
      </c>
      <c r="E28" s="5" t="s">
        <v>49</v>
      </c>
      <c r="H28" s="11">
        <v>99</v>
      </c>
      <c r="I28" s="5" t="s">
        <v>49</v>
      </c>
      <c r="K28" s="25" t="b">
        <v>0</v>
      </c>
      <c r="L28" s="25" t="s">
        <v>198</v>
      </c>
    </row>
    <row r="29" spans="1:13" x14ac:dyDescent="0.25">
      <c r="A29" s="5" t="s">
        <v>5</v>
      </c>
      <c r="B29" s="5" t="s">
        <v>7</v>
      </c>
      <c r="C29" s="152" t="s">
        <v>15</v>
      </c>
      <c r="D29" s="6" t="s">
        <v>58</v>
      </c>
      <c r="E29" s="152" t="s">
        <v>59</v>
      </c>
      <c r="G29" s="5">
        <v>4</v>
      </c>
      <c r="H29" s="151">
        <v>149</v>
      </c>
      <c r="I29" s="11">
        <v>300</v>
      </c>
      <c r="K29" s="25" t="b">
        <v>0</v>
      </c>
      <c r="L29" s="25" t="s">
        <v>76</v>
      </c>
    </row>
    <row r="30" spans="1:13" x14ac:dyDescent="0.25">
      <c r="A30" s="5" t="s">
        <v>5</v>
      </c>
      <c r="B30" s="5" t="s">
        <v>7</v>
      </c>
      <c r="C30" s="5" t="s">
        <v>15</v>
      </c>
      <c r="D30" s="6" t="s">
        <v>60</v>
      </c>
      <c r="E30" s="5" t="s">
        <v>61</v>
      </c>
      <c r="H30" s="11">
        <v>99</v>
      </c>
      <c r="I30" s="11">
        <v>200</v>
      </c>
      <c r="K30" s="25" t="b">
        <v>1</v>
      </c>
      <c r="L30" s="25" t="s">
        <v>189</v>
      </c>
      <c r="M30"/>
    </row>
    <row r="31" spans="1:13" x14ac:dyDescent="0.25">
      <c r="K31" s="25" t="b">
        <v>1</v>
      </c>
      <c r="L31" s="25" t="s">
        <v>208</v>
      </c>
      <c r="M31" s="25" t="s">
        <v>173</v>
      </c>
    </row>
    <row r="32" spans="1:13" x14ac:dyDescent="0.25">
      <c r="A32" s="5" t="s">
        <v>5</v>
      </c>
      <c r="B32" s="5" t="s">
        <v>31</v>
      </c>
      <c r="C32" s="150" t="s">
        <v>12</v>
      </c>
      <c r="D32" s="6">
        <v>12220</v>
      </c>
      <c r="E32" s="150" t="s">
        <v>62</v>
      </c>
      <c r="G32" s="5">
        <v>16</v>
      </c>
      <c r="H32" s="149">
        <v>299</v>
      </c>
      <c r="I32" s="11">
        <v>299</v>
      </c>
      <c r="L32" s="25" t="s">
        <v>251</v>
      </c>
      <c r="M32" s="25" t="s">
        <v>171</v>
      </c>
    </row>
    <row r="33" spans="1:13" x14ac:dyDescent="0.25">
      <c r="A33" s="5" t="s">
        <v>5</v>
      </c>
      <c r="B33" s="5" t="s">
        <v>31</v>
      </c>
      <c r="C33" s="5" t="s">
        <v>12</v>
      </c>
      <c r="D33" s="6">
        <v>12221</v>
      </c>
      <c r="E33" s="5" t="s">
        <v>231</v>
      </c>
      <c r="H33" s="11">
        <v>99</v>
      </c>
      <c r="I33" s="11">
        <v>150</v>
      </c>
      <c r="M33" s="25" t="s">
        <v>172</v>
      </c>
    </row>
    <row r="34" spans="1:13" x14ac:dyDescent="0.25">
      <c r="A34" s="5" t="s">
        <v>5</v>
      </c>
      <c r="B34" s="5" t="s">
        <v>31</v>
      </c>
      <c r="C34" s="5" t="s">
        <v>48</v>
      </c>
      <c r="D34" s="6" t="s">
        <v>49</v>
      </c>
      <c r="E34" s="5" t="s">
        <v>49</v>
      </c>
      <c r="G34" s="5">
        <v>16</v>
      </c>
      <c r="H34" s="11">
        <v>750</v>
      </c>
      <c r="I34" s="5" t="s">
        <v>49</v>
      </c>
      <c r="K34"/>
    </row>
    <row r="35" spans="1:13" x14ac:dyDescent="0.25">
      <c r="A35" s="5" t="s">
        <v>5</v>
      </c>
      <c r="B35" s="5" t="s">
        <v>31</v>
      </c>
      <c r="C35" s="5" t="s">
        <v>48</v>
      </c>
      <c r="D35" s="6" t="s">
        <v>49</v>
      </c>
      <c r="E35" s="5" t="s">
        <v>49</v>
      </c>
      <c r="H35" s="11">
        <v>299</v>
      </c>
      <c r="I35" s="5" t="s">
        <v>49</v>
      </c>
      <c r="K35" s="25" t="b">
        <v>1</v>
      </c>
      <c r="L35" s="25" t="s">
        <v>174</v>
      </c>
    </row>
    <row r="36" spans="1:13" x14ac:dyDescent="0.25">
      <c r="A36" s="5" t="s">
        <v>5</v>
      </c>
      <c r="B36" s="5" t="s">
        <v>31</v>
      </c>
      <c r="C36" s="152" t="s">
        <v>15</v>
      </c>
      <c r="D36" s="6" t="s">
        <v>63</v>
      </c>
      <c r="E36" s="152" t="s">
        <v>64</v>
      </c>
      <c r="G36" s="5">
        <v>16</v>
      </c>
      <c r="H36" s="151">
        <v>750</v>
      </c>
      <c r="I36" s="11">
        <v>1500</v>
      </c>
      <c r="L36" s="25" t="s">
        <v>175</v>
      </c>
    </row>
    <row r="37" spans="1:13" x14ac:dyDescent="0.25">
      <c r="A37" s="5" t="s">
        <v>5</v>
      </c>
      <c r="B37" s="5" t="s">
        <v>31</v>
      </c>
      <c r="C37" s="5" t="s">
        <v>15</v>
      </c>
      <c r="D37" s="6" t="s">
        <v>65</v>
      </c>
      <c r="E37" s="5" t="s">
        <v>66</v>
      </c>
      <c r="H37" s="11">
        <v>299</v>
      </c>
      <c r="I37" s="11">
        <v>600</v>
      </c>
    </row>
    <row r="39" spans="1:13" x14ac:dyDescent="0.25">
      <c r="A39" s="5" t="s">
        <v>5</v>
      </c>
      <c r="B39" s="5" t="s">
        <v>67</v>
      </c>
      <c r="C39" s="150" t="s">
        <v>12</v>
      </c>
      <c r="D39" s="6">
        <v>12252</v>
      </c>
      <c r="E39" s="150" t="s">
        <v>62</v>
      </c>
      <c r="G39" s="5">
        <v>8</v>
      </c>
      <c r="H39" s="149">
        <v>750</v>
      </c>
      <c r="I39" s="11">
        <v>1000</v>
      </c>
    </row>
    <row r="40" spans="1:13" x14ac:dyDescent="0.25">
      <c r="A40" s="5" t="s">
        <v>5</v>
      </c>
      <c r="B40" s="5" t="s">
        <v>67</v>
      </c>
      <c r="C40" s="5" t="s">
        <v>12</v>
      </c>
      <c r="D40" s="6">
        <v>12253</v>
      </c>
      <c r="E40" s="5" t="s">
        <v>231</v>
      </c>
      <c r="H40" s="11">
        <v>350</v>
      </c>
      <c r="I40" s="11">
        <v>140</v>
      </c>
    </row>
    <row r="41" spans="1:13" x14ac:dyDescent="0.25">
      <c r="A41" s="5" t="s">
        <v>5</v>
      </c>
      <c r="B41" s="5" t="s">
        <v>67</v>
      </c>
      <c r="C41" s="5" t="s">
        <v>48</v>
      </c>
      <c r="D41" s="6" t="s">
        <v>49</v>
      </c>
      <c r="E41" s="5" t="s">
        <v>49</v>
      </c>
      <c r="G41" s="5">
        <v>8</v>
      </c>
      <c r="H41" s="11">
        <v>750</v>
      </c>
      <c r="I41" s="5" t="s">
        <v>49</v>
      </c>
    </row>
    <row r="42" spans="1:13" x14ac:dyDescent="0.25">
      <c r="A42" s="5" t="s">
        <v>5</v>
      </c>
      <c r="B42" s="5" t="s">
        <v>67</v>
      </c>
      <c r="C42" s="5" t="s">
        <v>48</v>
      </c>
      <c r="D42" s="6" t="s">
        <v>49</v>
      </c>
      <c r="E42" s="5" t="s">
        <v>49</v>
      </c>
      <c r="H42" s="11">
        <v>350</v>
      </c>
      <c r="I42" s="5" t="s">
        <v>49</v>
      </c>
      <c r="K42" s="25" t="b">
        <v>1</v>
      </c>
      <c r="L42" s="25" t="b">
        <v>1</v>
      </c>
    </row>
    <row r="43" spans="1:13" x14ac:dyDescent="0.25">
      <c r="A43" s="5" t="s">
        <v>5</v>
      </c>
      <c r="B43" s="5" t="s">
        <v>67</v>
      </c>
      <c r="C43" s="152" t="s">
        <v>15</v>
      </c>
      <c r="D43" s="6" t="s">
        <v>68</v>
      </c>
      <c r="E43" s="152" t="s">
        <v>69</v>
      </c>
      <c r="G43" s="5">
        <v>8</v>
      </c>
      <c r="H43" s="151">
        <v>750</v>
      </c>
      <c r="I43" s="11">
        <v>1500</v>
      </c>
      <c r="K43" s="25" t="b">
        <v>1</v>
      </c>
      <c r="L43" s="25" t="b">
        <v>1</v>
      </c>
    </row>
    <row r="44" spans="1:13" x14ac:dyDescent="0.25">
      <c r="A44" s="5" t="s">
        <v>5</v>
      </c>
      <c r="B44" s="5" t="s">
        <v>67</v>
      </c>
      <c r="C44" s="5" t="s">
        <v>15</v>
      </c>
      <c r="D44" s="6" t="s">
        <v>70</v>
      </c>
      <c r="E44" s="5" t="s">
        <v>71</v>
      </c>
      <c r="H44" s="11">
        <v>350</v>
      </c>
      <c r="I44" s="11">
        <v>600</v>
      </c>
    </row>
    <row r="45" spans="1:13" x14ac:dyDescent="0.25">
      <c r="K45" s="25" t="b">
        <v>1</v>
      </c>
    </row>
    <row r="46" spans="1:13" x14ac:dyDescent="0.25">
      <c r="A46" s="7" t="s">
        <v>72</v>
      </c>
      <c r="B46" s="8"/>
      <c r="C46" s="10"/>
      <c r="D46" s="10"/>
      <c r="E46" s="8"/>
      <c r="F46" s="14" t="s">
        <v>73</v>
      </c>
      <c r="G46" s="14" t="s">
        <v>74</v>
      </c>
      <c r="H46" s="14" t="s">
        <v>180</v>
      </c>
      <c r="I46" s="14" t="s">
        <v>180</v>
      </c>
    </row>
    <row r="48" spans="1:13" x14ac:dyDescent="0.25">
      <c r="A48" s="5" t="s">
        <v>75</v>
      </c>
      <c r="B48" s="5" t="s">
        <v>76</v>
      </c>
      <c r="C48" s="5" t="s">
        <v>12</v>
      </c>
      <c r="D48" s="6">
        <v>12225</v>
      </c>
      <c r="E48" s="5" t="s">
        <v>78</v>
      </c>
      <c r="H48" s="12">
        <v>250</v>
      </c>
      <c r="I48" s="12">
        <v>300</v>
      </c>
      <c r="K48" s="25" t="b">
        <v>1</v>
      </c>
    </row>
    <row r="49" spans="1:9" x14ac:dyDescent="0.25">
      <c r="A49" s="5" t="s">
        <v>75</v>
      </c>
      <c r="B49" s="5" t="s">
        <v>76</v>
      </c>
      <c r="C49" s="5" t="s">
        <v>12</v>
      </c>
      <c r="D49" s="6">
        <v>12226</v>
      </c>
      <c r="E49" s="5" t="s">
        <v>79</v>
      </c>
      <c r="H49" s="12">
        <v>250</v>
      </c>
      <c r="I49" s="12">
        <v>330</v>
      </c>
    </row>
    <row r="50" spans="1:9" x14ac:dyDescent="0.25">
      <c r="A50" s="5" t="s">
        <v>75</v>
      </c>
      <c r="B50" s="5" t="s">
        <v>76</v>
      </c>
      <c r="C50" s="5" t="s">
        <v>48</v>
      </c>
      <c r="D50" s="6" t="s">
        <v>49</v>
      </c>
      <c r="E50" s="5" t="s">
        <v>49</v>
      </c>
      <c r="H50" s="12">
        <v>250</v>
      </c>
      <c r="I50" s="15" t="s">
        <v>49</v>
      </c>
    </row>
    <row r="51" spans="1:9" x14ac:dyDescent="0.25">
      <c r="A51" s="5" t="s">
        <v>75</v>
      </c>
      <c r="B51" s="5" t="s">
        <v>76</v>
      </c>
      <c r="C51" s="5" t="s">
        <v>48</v>
      </c>
      <c r="D51" s="6" t="s">
        <v>49</v>
      </c>
      <c r="E51" s="5" t="s">
        <v>49</v>
      </c>
      <c r="H51" s="12">
        <v>250</v>
      </c>
      <c r="I51" s="15" t="s">
        <v>49</v>
      </c>
    </row>
    <row r="52" spans="1:9" x14ac:dyDescent="0.25">
      <c r="A52" s="5" t="s">
        <v>75</v>
      </c>
      <c r="B52" s="5" t="s">
        <v>76</v>
      </c>
      <c r="C52" s="5" t="s">
        <v>15</v>
      </c>
      <c r="D52" s="6" t="s">
        <v>80</v>
      </c>
      <c r="E52" s="5" t="s">
        <v>81</v>
      </c>
      <c r="H52" s="12">
        <v>250</v>
      </c>
      <c r="I52" s="12" t="s">
        <v>49</v>
      </c>
    </row>
    <row r="53" spans="1:9" x14ac:dyDescent="0.25">
      <c r="A53" s="5" t="s">
        <v>75</v>
      </c>
      <c r="B53" s="5" t="s">
        <v>76</v>
      </c>
      <c r="C53" s="5" t="s">
        <v>15</v>
      </c>
      <c r="D53" s="6" t="s">
        <v>82</v>
      </c>
      <c r="E53" s="5" t="s">
        <v>83</v>
      </c>
      <c r="H53" s="12">
        <v>250</v>
      </c>
      <c r="I53" s="12" t="s">
        <v>49</v>
      </c>
    </row>
    <row r="54" spans="1:9" x14ac:dyDescent="0.25">
      <c r="C54" s="5"/>
    </row>
    <row r="55" spans="1:9" x14ac:dyDescent="0.25">
      <c r="A55" s="5" t="s">
        <v>75</v>
      </c>
      <c r="B55" s="5" t="s">
        <v>181</v>
      </c>
      <c r="C55" s="5" t="s">
        <v>12</v>
      </c>
      <c r="D55" s="6" t="s">
        <v>49</v>
      </c>
      <c r="E55" s="5" t="s">
        <v>49</v>
      </c>
      <c r="G55" s="15" t="s">
        <v>49</v>
      </c>
      <c r="H55" s="12" t="s">
        <v>49</v>
      </c>
      <c r="I55" s="12" t="s">
        <v>49</v>
      </c>
    </row>
    <row r="56" spans="1:9" x14ac:dyDescent="0.25">
      <c r="A56" s="5" t="s">
        <v>75</v>
      </c>
      <c r="B56" s="5" t="s">
        <v>181</v>
      </c>
      <c r="C56" s="5" t="s">
        <v>12</v>
      </c>
      <c r="D56" s="6" t="s">
        <v>49</v>
      </c>
      <c r="E56" s="5" t="s">
        <v>49</v>
      </c>
      <c r="G56" s="15"/>
      <c r="H56" s="12" t="s">
        <v>49</v>
      </c>
      <c r="I56" s="12" t="s">
        <v>49</v>
      </c>
    </row>
    <row r="57" spans="1:9" x14ac:dyDescent="0.25">
      <c r="A57" s="5" t="s">
        <v>75</v>
      </c>
      <c r="B57" s="5" t="s">
        <v>181</v>
      </c>
      <c r="C57" s="5" t="s">
        <v>48</v>
      </c>
      <c r="D57" s="6" t="s">
        <v>49</v>
      </c>
      <c r="E57" s="5" t="s">
        <v>49</v>
      </c>
      <c r="G57" s="15" t="s">
        <v>49</v>
      </c>
      <c r="H57" s="15" t="s">
        <v>49</v>
      </c>
      <c r="I57" s="15" t="s">
        <v>49</v>
      </c>
    </row>
    <row r="58" spans="1:9" x14ac:dyDescent="0.25">
      <c r="A58" s="5" t="s">
        <v>75</v>
      </c>
      <c r="B58" s="5" t="s">
        <v>181</v>
      </c>
      <c r="C58" s="5" t="s">
        <v>48</v>
      </c>
      <c r="D58" s="6" t="s">
        <v>49</v>
      </c>
      <c r="E58" s="5" t="s">
        <v>49</v>
      </c>
      <c r="G58" s="15"/>
      <c r="H58" s="15" t="s">
        <v>49</v>
      </c>
      <c r="I58" s="15" t="s">
        <v>49</v>
      </c>
    </row>
    <row r="59" spans="1:9" x14ac:dyDescent="0.25">
      <c r="A59" s="5" t="s">
        <v>75</v>
      </c>
      <c r="B59" s="5" t="s">
        <v>181</v>
      </c>
      <c r="C59" s="5" t="s">
        <v>15</v>
      </c>
      <c r="D59" s="6" t="s">
        <v>49</v>
      </c>
      <c r="E59" s="5" t="s">
        <v>49</v>
      </c>
      <c r="G59" s="15" t="s">
        <v>49</v>
      </c>
      <c r="H59" s="15" t="s">
        <v>49</v>
      </c>
      <c r="I59" s="15" t="s">
        <v>49</v>
      </c>
    </row>
    <row r="60" spans="1:9" x14ac:dyDescent="0.25">
      <c r="A60" s="5" t="s">
        <v>75</v>
      </c>
      <c r="B60" s="5" t="s">
        <v>181</v>
      </c>
      <c r="C60" s="5" t="s">
        <v>15</v>
      </c>
      <c r="D60" s="6" t="s">
        <v>49</v>
      </c>
      <c r="E60" s="5" t="s">
        <v>49</v>
      </c>
      <c r="G60" s="15"/>
      <c r="H60" s="15" t="s">
        <v>49</v>
      </c>
      <c r="I60" s="15" t="s">
        <v>49</v>
      </c>
    </row>
    <row r="62" spans="1:9" x14ac:dyDescent="0.25">
      <c r="A62" s="5" t="s">
        <v>75</v>
      </c>
      <c r="B62" s="5" t="s">
        <v>84</v>
      </c>
      <c r="C62" s="5" t="s">
        <v>12</v>
      </c>
      <c r="D62" s="6">
        <v>12250</v>
      </c>
      <c r="E62" s="5" t="s">
        <v>85</v>
      </c>
      <c r="G62" s="5">
        <v>15</v>
      </c>
      <c r="H62" s="12">
        <v>2500</v>
      </c>
      <c r="I62" s="12">
        <v>1000</v>
      </c>
    </row>
    <row r="63" spans="1:9" x14ac:dyDescent="0.25">
      <c r="A63" s="5" t="s">
        <v>75</v>
      </c>
      <c r="B63" s="5" t="s">
        <v>84</v>
      </c>
      <c r="C63" s="5" t="s">
        <v>12</v>
      </c>
      <c r="D63" s="6" t="s">
        <v>54</v>
      </c>
      <c r="E63" s="5" t="s">
        <v>86</v>
      </c>
      <c r="H63" s="12">
        <v>250</v>
      </c>
      <c r="I63" s="12" t="s">
        <v>49</v>
      </c>
    </row>
    <row r="64" spans="1:9" x14ac:dyDescent="0.25">
      <c r="A64" s="5" t="s">
        <v>75</v>
      </c>
      <c r="B64" s="5" t="s">
        <v>84</v>
      </c>
      <c r="C64" s="5" t="s">
        <v>48</v>
      </c>
      <c r="D64" s="6" t="s">
        <v>49</v>
      </c>
      <c r="E64" s="5" t="s">
        <v>49</v>
      </c>
      <c r="G64" s="5">
        <v>15</v>
      </c>
      <c r="H64" s="12">
        <v>2500</v>
      </c>
      <c r="I64" s="15" t="s">
        <v>49</v>
      </c>
    </row>
    <row r="65" spans="1:9" x14ac:dyDescent="0.25">
      <c r="A65" s="5" t="s">
        <v>75</v>
      </c>
      <c r="B65" s="5" t="s">
        <v>84</v>
      </c>
      <c r="C65" s="5" t="s">
        <v>48</v>
      </c>
      <c r="D65" s="6" t="s">
        <v>49</v>
      </c>
      <c r="E65" s="5" t="s">
        <v>49</v>
      </c>
      <c r="H65" s="12">
        <v>250</v>
      </c>
      <c r="I65" s="15" t="s">
        <v>49</v>
      </c>
    </row>
    <row r="66" spans="1:9" x14ac:dyDescent="0.25">
      <c r="A66" s="5" t="s">
        <v>75</v>
      </c>
      <c r="B66" s="5" t="s">
        <v>84</v>
      </c>
      <c r="C66" s="5" t="s">
        <v>15</v>
      </c>
      <c r="D66" s="6" t="s">
        <v>87</v>
      </c>
      <c r="E66" s="5" t="s">
        <v>88</v>
      </c>
      <c r="G66" s="5">
        <v>15</v>
      </c>
      <c r="H66" s="12">
        <v>2500</v>
      </c>
      <c r="I66" s="15" t="s">
        <v>49</v>
      </c>
    </row>
    <row r="67" spans="1:9" x14ac:dyDescent="0.25">
      <c r="A67" s="5" t="s">
        <v>75</v>
      </c>
      <c r="B67" s="5" t="s">
        <v>84</v>
      </c>
      <c r="C67" s="5" t="s">
        <v>15</v>
      </c>
      <c r="D67" s="6" t="s">
        <v>89</v>
      </c>
      <c r="E67" s="5" t="s">
        <v>90</v>
      </c>
      <c r="H67" s="12">
        <v>250</v>
      </c>
      <c r="I67" s="15" t="s">
        <v>49</v>
      </c>
    </row>
    <row r="69" spans="1:9" x14ac:dyDescent="0.25">
      <c r="A69" s="5" t="s">
        <v>75</v>
      </c>
      <c r="B69" s="5" t="s">
        <v>179</v>
      </c>
      <c r="C69" s="5" t="s">
        <v>12</v>
      </c>
      <c r="D69" s="6">
        <v>12260</v>
      </c>
      <c r="E69" s="5" t="s">
        <v>244</v>
      </c>
      <c r="G69" s="5">
        <v>15</v>
      </c>
      <c r="H69" s="12" t="s">
        <v>49</v>
      </c>
      <c r="I69" s="12">
        <v>50</v>
      </c>
    </row>
    <row r="70" spans="1:9" x14ac:dyDescent="0.25">
      <c r="A70" s="5" t="s">
        <v>75</v>
      </c>
      <c r="B70" s="5" t="s">
        <v>179</v>
      </c>
      <c r="C70" s="5" t="s">
        <v>12</v>
      </c>
      <c r="D70" s="6">
        <v>12261</v>
      </c>
      <c r="E70" s="5" t="s">
        <v>245</v>
      </c>
      <c r="H70" s="12" t="s">
        <v>49</v>
      </c>
      <c r="I70" s="12">
        <v>1500</v>
      </c>
    </row>
    <row r="71" spans="1:9" x14ac:dyDescent="0.25">
      <c r="A71" s="5" t="s">
        <v>75</v>
      </c>
      <c r="B71" s="5" t="s">
        <v>179</v>
      </c>
      <c r="C71" s="5" t="s">
        <v>12</v>
      </c>
      <c r="D71" s="6">
        <v>12262</v>
      </c>
      <c r="E71" s="5" t="s">
        <v>246</v>
      </c>
      <c r="H71" s="12" t="s">
        <v>49</v>
      </c>
      <c r="I71" s="12">
        <v>2000</v>
      </c>
    </row>
    <row r="72" spans="1:9" x14ac:dyDescent="0.25">
      <c r="A72" s="5" t="s">
        <v>75</v>
      </c>
      <c r="B72" s="5" t="s">
        <v>179</v>
      </c>
      <c r="C72" s="5" t="s">
        <v>48</v>
      </c>
      <c r="D72" s="6" t="s">
        <v>49</v>
      </c>
      <c r="E72" s="5" t="s">
        <v>49</v>
      </c>
      <c r="G72" s="5">
        <v>15</v>
      </c>
      <c r="H72" s="15" t="s">
        <v>49</v>
      </c>
      <c r="I72" s="15" t="s">
        <v>49</v>
      </c>
    </row>
    <row r="73" spans="1:9" x14ac:dyDescent="0.25">
      <c r="A73" s="5" t="s">
        <v>75</v>
      </c>
      <c r="B73" s="5" t="s">
        <v>179</v>
      </c>
      <c r="C73" s="5" t="s">
        <v>48</v>
      </c>
      <c r="D73" s="6" t="s">
        <v>49</v>
      </c>
      <c r="E73" s="5" t="s">
        <v>49</v>
      </c>
      <c r="H73" s="15" t="s">
        <v>49</v>
      </c>
      <c r="I73" s="15" t="s">
        <v>49</v>
      </c>
    </row>
    <row r="74" spans="1:9" x14ac:dyDescent="0.25">
      <c r="A74" s="5" t="s">
        <v>75</v>
      </c>
      <c r="B74" s="5" t="s">
        <v>179</v>
      </c>
      <c r="C74" s="5" t="s">
        <v>15</v>
      </c>
      <c r="D74" s="6" t="s">
        <v>49</v>
      </c>
      <c r="E74" s="5" t="s">
        <v>88</v>
      </c>
      <c r="G74" s="5">
        <v>15</v>
      </c>
      <c r="H74" s="15" t="s">
        <v>49</v>
      </c>
      <c r="I74" s="15" t="s">
        <v>49</v>
      </c>
    </row>
    <row r="75" spans="1:9" x14ac:dyDescent="0.25">
      <c r="A75" s="5" t="s">
        <v>75</v>
      </c>
      <c r="B75" s="5" t="s">
        <v>179</v>
      </c>
      <c r="C75" s="5" t="s">
        <v>15</v>
      </c>
      <c r="D75" s="6" t="s">
        <v>49</v>
      </c>
      <c r="E75" s="5" t="s">
        <v>90</v>
      </c>
      <c r="H75" s="15" t="s">
        <v>49</v>
      </c>
      <c r="I75" s="15" t="s">
        <v>49</v>
      </c>
    </row>
    <row r="77" spans="1:9" x14ac:dyDescent="0.25">
      <c r="A77" s="5" t="s">
        <v>75</v>
      </c>
      <c r="B77" s="5" t="s">
        <v>91</v>
      </c>
      <c r="C77" s="5" t="s">
        <v>12</v>
      </c>
      <c r="D77" s="6">
        <v>12229</v>
      </c>
      <c r="E77" s="5" t="s">
        <v>62</v>
      </c>
      <c r="G77" s="5">
        <v>15</v>
      </c>
      <c r="H77" s="11">
        <v>2500</v>
      </c>
      <c r="I77" s="11">
        <v>6000</v>
      </c>
    </row>
    <row r="78" spans="1:9" x14ac:dyDescent="0.25">
      <c r="A78" s="5" t="s">
        <v>75</v>
      </c>
      <c r="B78" s="5" t="s">
        <v>91</v>
      </c>
      <c r="C78" s="5" t="s">
        <v>12</v>
      </c>
      <c r="D78" s="6">
        <v>12230</v>
      </c>
      <c r="E78" s="5" t="s">
        <v>231</v>
      </c>
      <c r="H78" s="11">
        <v>250</v>
      </c>
      <c r="I78" s="11">
        <v>200</v>
      </c>
    </row>
    <row r="79" spans="1:9" x14ac:dyDescent="0.25">
      <c r="A79" s="5" t="s">
        <v>75</v>
      </c>
      <c r="B79" s="5" t="s">
        <v>91</v>
      </c>
      <c r="C79" s="5" t="s">
        <v>48</v>
      </c>
      <c r="D79" s="6" t="s">
        <v>49</v>
      </c>
      <c r="E79" s="5" t="s">
        <v>49</v>
      </c>
      <c r="G79" s="5">
        <v>15</v>
      </c>
      <c r="H79" s="11">
        <v>2500</v>
      </c>
      <c r="I79" s="15" t="s">
        <v>49</v>
      </c>
    </row>
    <row r="80" spans="1:9" x14ac:dyDescent="0.25">
      <c r="A80" s="5" t="s">
        <v>75</v>
      </c>
      <c r="B80" s="5" t="s">
        <v>91</v>
      </c>
      <c r="C80" s="5" t="s">
        <v>48</v>
      </c>
      <c r="D80" s="6" t="s">
        <v>49</v>
      </c>
      <c r="E80" s="5" t="s">
        <v>49</v>
      </c>
      <c r="H80" s="11">
        <v>250</v>
      </c>
      <c r="I80" s="15" t="s">
        <v>49</v>
      </c>
    </row>
    <row r="81" spans="1:9" x14ac:dyDescent="0.25">
      <c r="A81" s="5" t="s">
        <v>75</v>
      </c>
      <c r="B81" s="5" t="s">
        <v>91</v>
      </c>
      <c r="C81" s="5" t="s">
        <v>15</v>
      </c>
      <c r="D81" s="6" t="s">
        <v>92</v>
      </c>
      <c r="E81" s="5" t="s">
        <v>93</v>
      </c>
      <c r="G81" s="5">
        <v>15</v>
      </c>
      <c r="H81" s="11">
        <v>2500</v>
      </c>
      <c r="I81" s="12" t="s">
        <v>49</v>
      </c>
    </row>
    <row r="82" spans="1:9" x14ac:dyDescent="0.25">
      <c r="A82" s="5" t="s">
        <v>75</v>
      </c>
      <c r="B82" s="5" t="s">
        <v>91</v>
      </c>
      <c r="C82" s="5" t="s">
        <v>15</v>
      </c>
      <c r="D82" s="6" t="s">
        <v>94</v>
      </c>
      <c r="E82" s="5" t="s">
        <v>95</v>
      </c>
      <c r="H82" s="11">
        <v>250</v>
      </c>
      <c r="I82" s="12" t="s">
        <v>49</v>
      </c>
    </row>
    <row r="84" spans="1:9" x14ac:dyDescent="0.25">
      <c r="A84" s="5" t="s">
        <v>96</v>
      </c>
      <c r="B84" s="5" t="s">
        <v>97</v>
      </c>
      <c r="C84" s="5" t="s">
        <v>12</v>
      </c>
      <c r="D84" s="6">
        <v>12227</v>
      </c>
      <c r="E84" s="5" t="s">
        <v>98</v>
      </c>
      <c r="H84" s="12">
        <v>250</v>
      </c>
      <c r="I84" s="12">
        <v>500</v>
      </c>
    </row>
    <row r="85" spans="1:9" x14ac:dyDescent="0.25">
      <c r="A85" s="5" t="s">
        <v>96</v>
      </c>
      <c r="B85" s="5" t="s">
        <v>97</v>
      </c>
      <c r="C85" s="5" t="s">
        <v>12</v>
      </c>
      <c r="D85" s="6">
        <v>12228</v>
      </c>
      <c r="E85" s="16" t="s">
        <v>99</v>
      </c>
      <c r="H85" s="12">
        <v>200</v>
      </c>
      <c r="I85" s="12" t="s">
        <v>100</v>
      </c>
    </row>
    <row r="86" spans="1:9" x14ac:dyDescent="0.25">
      <c r="A86" s="5" t="s">
        <v>96</v>
      </c>
      <c r="B86" s="5" t="s">
        <v>97</v>
      </c>
      <c r="C86" s="5" t="s">
        <v>48</v>
      </c>
      <c r="D86" s="6" t="s">
        <v>49</v>
      </c>
      <c r="E86" s="5" t="s">
        <v>49</v>
      </c>
      <c r="H86" s="12">
        <v>250</v>
      </c>
      <c r="I86" s="15" t="s">
        <v>49</v>
      </c>
    </row>
    <row r="87" spans="1:9" x14ac:dyDescent="0.25">
      <c r="A87" s="5" t="s">
        <v>96</v>
      </c>
      <c r="B87" s="5" t="s">
        <v>97</v>
      </c>
      <c r="C87" s="5" t="s">
        <v>48</v>
      </c>
      <c r="D87" s="6" t="s">
        <v>49</v>
      </c>
      <c r="E87" s="5" t="s">
        <v>49</v>
      </c>
      <c r="H87" s="12">
        <v>200</v>
      </c>
      <c r="I87" s="15" t="s">
        <v>49</v>
      </c>
    </row>
    <row r="88" spans="1:9" x14ac:dyDescent="0.25">
      <c r="A88" s="5" t="s">
        <v>96</v>
      </c>
      <c r="B88" s="5" t="s">
        <v>97</v>
      </c>
      <c r="C88" s="5" t="s">
        <v>15</v>
      </c>
      <c r="D88" s="6" t="s">
        <v>63</v>
      </c>
      <c r="E88" s="5" t="s">
        <v>101</v>
      </c>
      <c r="H88" s="12">
        <v>250</v>
      </c>
      <c r="I88" s="12" t="s">
        <v>49</v>
      </c>
    </row>
    <row r="89" spans="1:9" x14ac:dyDescent="0.25">
      <c r="A89" s="5" t="s">
        <v>96</v>
      </c>
      <c r="B89" s="5" t="s">
        <v>97</v>
      </c>
      <c r="C89" s="5" t="s">
        <v>15</v>
      </c>
      <c r="D89" s="6" t="s">
        <v>65</v>
      </c>
      <c r="E89" s="5" t="s">
        <v>102</v>
      </c>
      <c r="H89" s="12">
        <v>200</v>
      </c>
      <c r="I89" s="12" t="s">
        <v>49</v>
      </c>
    </row>
    <row r="91" spans="1:9" x14ac:dyDescent="0.25">
      <c r="A91" s="5" t="s">
        <v>96</v>
      </c>
      <c r="B91" s="5" t="s">
        <v>103</v>
      </c>
      <c r="C91" s="5" t="s">
        <v>12</v>
      </c>
      <c r="D91" s="17">
        <v>12203</v>
      </c>
      <c r="E91" s="5" t="s">
        <v>105</v>
      </c>
      <c r="H91" s="11">
        <v>15</v>
      </c>
      <c r="I91" s="11">
        <v>20</v>
      </c>
    </row>
    <row r="92" spans="1:9" x14ac:dyDescent="0.25">
      <c r="A92" s="5" t="s">
        <v>96</v>
      </c>
      <c r="B92" s="5" t="s">
        <v>103</v>
      </c>
      <c r="C92" s="5" t="s">
        <v>12</v>
      </c>
      <c r="D92" s="17">
        <v>12223</v>
      </c>
      <c r="E92" s="5" t="s">
        <v>106</v>
      </c>
      <c r="H92" s="11">
        <v>50</v>
      </c>
      <c r="I92" s="11">
        <v>20</v>
      </c>
    </row>
    <row r="93" spans="1:9" x14ac:dyDescent="0.25">
      <c r="A93" s="5" t="s">
        <v>96</v>
      </c>
      <c r="B93" s="5" t="s">
        <v>103</v>
      </c>
      <c r="C93" s="5" t="s">
        <v>12</v>
      </c>
      <c r="D93" s="6" t="s">
        <v>100</v>
      </c>
      <c r="E93" s="5" t="s">
        <v>100</v>
      </c>
      <c r="H93" s="12" t="s">
        <v>100</v>
      </c>
      <c r="I93" s="12" t="s">
        <v>100</v>
      </c>
    </row>
    <row r="94" spans="1:9" x14ac:dyDescent="0.25">
      <c r="A94" s="5" t="s">
        <v>96</v>
      </c>
      <c r="B94" s="5" t="s">
        <v>103</v>
      </c>
      <c r="C94" s="5" t="s">
        <v>48</v>
      </c>
      <c r="D94" s="6" t="s">
        <v>49</v>
      </c>
      <c r="E94" s="5" t="s">
        <v>49</v>
      </c>
      <c r="H94" s="11">
        <v>15</v>
      </c>
      <c r="I94" s="15" t="s">
        <v>49</v>
      </c>
    </row>
    <row r="95" spans="1:9" x14ac:dyDescent="0.25">
      <c r="A95" s="5" t="s">
        <v>96</v>
      </c>
      <c r="B95" s="5" t="s">
        <v>103</v>
      </c>
      <c r="C95" s="5" t="s">
        <v>48</v>
      </c>
      <c r="D95" s="6" t="s">
        <v>49</v>
      </c>
      <c r="E95" s="5" t="s">
        <v>49</v>
      </c>
      <c r="H95" s="11">
        <v>50</v>
      </c>
      <c r="I95" s="15" t="s">
        <v>49</v>
      </c>
    </row>
    <row r="96" spans="1:9" x14ac:dyDescent="0.25">
      <c r="A96" s="5" t="s">
        <v>96</v>
      </c>
      <c r="B96" s="5" t="s">
        <v>103</v>
      </c>
      <c r="C96" s="5" t="s">
        <v>15</v>
      </c>
      <c r="D96" s="6" t="s">
        <v>107</v>
      </c>
      <c r="E96" s="5" t="s">
        <v>108</v>
      </c>
      <c r="H96" s="12">
        <v>0</v>
      </c>
      <c r="I96" s="12">
        <v>0</v>
      </c>
    </row>
    <row r="98" spans="1:9" x14ac:dyDescent="0.25">
      <c r="A98" s="5" t="s">
        <v>96</v>
      </c>
      <c r="B98" s="5" t="s">
        <v>109</v>
      </c>
      <c r="C98" s="5" t="s">
        <v>12</v>
      </c>
      <c r="D98">
        <v>12245</v>
      </c>
      <c r="E98" s="5" t="s">
        <v>261</v>
      </c>
      <c r="H98" s="11">
        <v>50</v>
      </c>
      <c r="I98" s="11">
        <f>SUM(H98)</f>
        <v>50</v>
      </c>
    </row>
    <row r="99" spans="1:9" x14ac:dyDescent="0.25">
      <c r="A99" s="5" t="s">
        <v>96</v>
      </c>
      <c r="B99" s="5" t="s">
        <v>109</v>
      </c>
      <c r="C99" s="5" t="s">
        <v>12</v>
      </c>
      <c r="D99" s="15" t="s">
        <v>269</v>
      </c>
      <c r="E99" s="5" t="s">
        <v>49</v>
      </c>
      <c r="H99" s="11">
        <v>50</v>
      </c>
      <c r="I99" s="12" t="s">
        <v>270</v>
      </c>
    </row>
    <row r="100" spans="1:9" x14ac:dyDescent="0.25">
      <c r="A100" s="5" t="s">
        <v>96</v>
      </c>
      <c r="B100" s="5" t="s">
        <v>109</v>
      </c>
      <c r="C100" s="5" t="s">
        <v>48</v>
      </c>
      <c r="D100" s="6" t="s">
        <v>49</v>
      </c>
      <c r="E100" s="5" t="s">
        <v>49</v>
      </c>
      <c r="H100" s="11">
        <v>50</v>
      </c>
      <c r="I100" s="15" t="s">
        <v>49</v>
      </c>
    </row>
    <row r="101" spans="1:9" x14ac:dyDescent="0.25">
      <c r="A101" s="5" t="s">
        <v>96</v>
      </c>
      <c r="B101" s="5" t="s">
        <v>109</v>
      </c>
      <c r="C101" s="5" t="s">
        <v>48</v>
      </c>
      <c r="D101" s="6" t="s">
        <v>49</v>
      </c>
      <c r="E101" s="5" t="s">
        <v>49</v>
      </c>
      <c r="H101" s="11">
        <v>50</v>
      </c>
      <c r="I101" s="15" t="s">
        <v>49</v>
      </c>
    </row>
    <row r="102" spans="1:9" x14ac:dyDescent="0.25">
      <c r="A102" s="5" t="s">
        <v>96</v>
      </c>
      <c r="B102" s="5" t="s">
        <v>109</v>
      </c>
      <c r="C102" s="5" t="s">
        <v>15</v>
      </c>
      <c r="D102" s="6" t="s">
        <v>49</v>
      </c>
      <c r="E102" s="5" t="s">
        <v>232</v>
      </c>
      <c r="H102" s="11">
        <v>50</v>
      </c>
      <c r="I102" s="12">
        <v>0</v>
      </c>
    </row>
    <row r="103" spans="1:9" x14ac:dyDescent="0.25">
      <c r="A103" s="5" t="s">
        <v>96</v>
      </c>
      <c r="B103" s="5" t="s">
        <v>109</v>
      </c>
      <c r="C103" s="5" t="s">
        <v>15</v>
      </c>
      <c r="D103" s="6" t="s">
        <v>49</v>
      </c>
      <c r="E103" s="5" t="s">
        <v>110</v>
      </c>
      <c r="H103" s="11">
        <v>50</v>
      </c>
      <c r="I103" s="12">
        <v>0</v>
      </c>
    </row>
    <row r="105" spans="1:9" x14ac:dyDescent="0.25">
      <c r="A105" s="5" t="s">
        <v>96</v>
      </c>
      <c r="B105" s="5" t="s">
        <v>111</v>
      </c>
      <c r="C105" s="5" t="s">
        <v>12</v>
      </c>
      <c r="D105" s="6" t="s">
        <v>49</v>
      </c>
      <c r="E105" s="5" t="s">
        <v>49</v>
      </c>
      <c r="H105" s="11">
        <v>100</v>
      </c>
      <c r="I105" s="15" t="s">
        <v>49</v>
      </c>
    </row>
    <row r="106" spans="1:9" x14ac:dyDescent="0.25">
      <c r="A106" s="5" t="s">
        <v>96</v>
      </c>
      <c r="B106" s="5" t="s">
        <v>111</v>
      </c>
      <c r="C106" s="5" t="s">
        <v>12</v>
      </c>
      <c r="D106" s="6" t="s">
        <v>49</v>
      </c>
      <c r="E106" s="5" t="s">
        <v>49</v>
      </c>
      <c r="H106" s="11">
        <v>60</v>
      </c>
      <c r="I106" s="15" t="s">
        <v>49</v>
      </c>
    </row>
    <row r="107" spans="1:9" x14ac:dyDescent="0.25">
      <c r="A107" s="5" t="s">
        <v>96</v>
      </c>
      <c r="B107" s="5" t="s">
        <v>111</v>
      </c>
      <c r="C107" s="5" t="s">
        <v>48</v>
      </c>
      <c r="D107" s="6" t="s">
        <v>49</v>
      </c>
      <c r="E107" s="5" t="s">
        <v>49</v>
      </c>
      <c r="H107" s="11">
        <v>100</v>
      </c>
      <c r="I107" s="15" t="s">
        <v>49</v>
      </c>
    </row>
    <row r="108" spans="1:9" x14ac:dyDescent="0.25">
      <c r="A108" s="5" t="s">
        <v>96</v>
      </c>
      <c r="B108" s="5" t="s">
        <v>111</v>
      </c>
      <c r="C108" s="5" t="s">
        <v>48</v>
      </c>
      <c r="D108" s="6" t="s">
        <v>49</v>
      </c>
      <c r="E108" s="5" t="s">
        <v>49</v>
      </c>
      <c r="H108" s="11">
        <v>60</v>
      </c>
      <c r="I108" s="15" t="s">
        <v>49</v>
      </c>
    </row>
    <row r="109" spans="1:9" x14ac:dyDescent="0.25">
      <c r="A109" s="5" t="s">
        <v>96</v>
      </c>
      <c r="B109" s="5" t="s">
        <v>111</v>
      </c>
      <c r="C109" s="5" t="s">
        <v>15</v>
      </c>
      <c r="D109" s="6" t="s">
        <v>49</v>
      </c>
      <c r="E109" s="5" t="s">
        <v>112</v>
      </c>
      <c r="H109" s="11">
        <v>100</v>
      </c>
      <c r="I109" s="12">
        <v>0</v>
      </c>
    </row>
    <row r="110" spans="1:9" x14ac:dyDescent="0.25">
      <c r="A110" s="5" t="s">
        <v>96</v>
      </c>
      <c r="B110" s="5" t="s">
        <v>111</v>
      </c>
      <c r="C110" s="5" t="s">
        <v>15</v>
      </c>
      <c r="D110" s="6" t="s">
        <v>49</v>
      </c>
      <c r="E110" s="5" t="s">
        <v>113</v>
      </c>
      <c r="H110" s="11">
        <v>60</v>
      </c>
      <c r="I110" s="12">
        <v>0</v>
      </c>
    </row>
    <row r="111" spans="1:9" x14ac:dyDescent="0.25">
      <c r="C111" s="5"/>
    </row>
    <row r="112" spans="1:9" x14ac:dyDescent="0.25">
      <c r="A112" s="5" t="s">
        <v>96</v>
      </c>
      <c r="B112" s="5" t="s">
        <v>114</v>
      </c>
      <c r="C112" s="5" t="s">
        <v>12</v>
      </c>
      <c r="D112" s="6">
        <v>12236</v>
      </c>
      <c r="E112" s="5" t="s">
        <v>115</v>
      </c>
      <c r="H112" s="11">
        <v>1500</v>
      </c>
      <c r="I112" s="11">
        <v>2000</v>
      </c>
    </row>
    <row r="113" spans="1:9" x14ac:dyDescent="0.25">
      <c r="A113" s="5" t="s">
        <v>96</v>
      </c>
      <c r="B113" s="5" t="s">
        <v>114</v>
      </c>
      <c r="C113" s="5" t="s">
        <v>12</v>
      </c>
      <c r="D113" s="6">
        <v>12237</v>
      </c>
      <c r="E113" s="5" t="s">
        <v>116</v>
      </c>
      <c r="H113" s="11">
        <v>350</v>
      </c>
      <c r="I113" s="11">
        <v>400</v>
      </c>
    </row>
    <row r="114" spans="1:9" x14ac:dyDescent="0.25">
      <c r="A114" s="5" t="s">
        <v>96</v>
      </c>
      <c r="B114" s="5" t="s">
        <v>114</v>
      </c>
      <c r="C114" s="5" t="s">
        <v>12</v>
      </c>
      <c r="D114" s="6">
        <v>12238</v>
      </c>
      <c r="E114" s="5" t="s">
        <v>117</v>
      </c>
      <c r="H114" s="11">
        <v>25</v>
      </c>
      <c r="I114" s="11">
        <v>20</v>
      </c>
    </row>
    <row r="115" spans="1:9" x14ac:dyDescent="0.25">
      <c r="A115" s="5" t="s">
        <v>96</v>
      </c>
      <c r="B115" s="5" t="s">
        <v>114</v>
      </c>
      <c r="C115" s="5" t="s">
        <v>12</v>
      </c>
      <c r="D115" s="6">
        <v>12239</v>
      </c>
      <c r="E115" s="5" t="s">
        <v>118</v>
      </c>
      <c r="H115" s="11">
        <v>25</v>
      </c>
      <c r="I115" s="11">
        <v>26</v>
      </c>
    </row>
    <row r="116" spans="1:9" x14ac:dyDescent="0.25">
      <c r="A116" s="5" t="s">
        <v>96</v>
      </c>
      <c r="B116" s="5" t="s">
        <v>114</v>
      </c>
      <c r="C116" s="5" t="s">
        <v>12</v>
      </c>
      <c r="D116" s="6">
        <v>12240</v>
      </c>
      <c r="E116" s="5" t="s">
        <v>233</v>
      </c>
      <c r="H116" s="11">
        <v>300</v>
      </c>
      <c r="I116" s="11">
        <v>300</v>
      </c>
    </row>
    <row r="117" spans="1:9" x14ac:dyDescent="0.25">
      <c r="A117" s="5" t="s">
        <v>96</v>
      </c>
      <c r="B117" s="5" t="s">
        <v>114</v>
      </c>
      <c r="C117" s="5" t="s">
        <v>12</v>
      </c>
      <c r="D117" s="6">
        <v>12241</v>
      </c>
      <c r="E117" s="5" t="s">
        <v>119</v>
      </c>
      <c r="H117" s="11">
        <v>270</v>
      </c>
      <c r="I117" s="11">
        <v>270</v>
      </c>
    </row>
    <row r="118" spans="1:9" x14ac:dyDescent="0.25">
      <c r="A118" s="5" t="s">
        <v>96</v>
      </c>
      <c r="B118" s="5" t="s">
        <v>114</v>
      </c>
      <c r="C118" s="5" t="s">
        <v>48</v>
      </c>
      <c r="D118" s="6" t="s">
        <v>49</v>
      </c>
      <c r="E118" s="5" t="s">
        <v>49</v>
      </c>
      <c r="H118" s="15" t="s">
        <v>49</v>
      </c>
      <c r="I118" s="15" t="s">
        <v>49</v>
      </c>
    </row>
    <row r="119" spans="1:9" x14ac:dyDescent="0.25">
      <c r="A119" s="5" t="s">
        <v>96</v>
      </c>
      <c r="B119" s="5" t="s">
        <v>114</v>
      </c>
      <c r="C119" s="5" t="s">
        <v>48</v>
      </c>
      <c r="D119" s="6" t="s">
        <v>49</v>
      </c>
      <c r="E119" s="5" t="s">
        <v>49</v>
      </c>
      <c r="H119" s="15" t="s">
        <v>49</v>
      </c>
      <c r="I119" s="15" t="s">
        <v>49</v>
      </c>
    </row>
    <row r="120" spans="1:9" x14ac:dyDescent="0.25">
      <c r="A120" s="5" t="s">
        <v>96</v>
      </c>
      <c r="B120" s="5" t="s">
        <v>114</v>
      </c>
      <c r="C120" s="5" t="s">
        <v>15</v>
      </c>
      <c r="D120" s="6" t="s">
        <v>120</v>
      </c>
      <c r="E120" s="5" t="s">
        <v>121</v>
      </c>
      <c r="H120" s="12" t="s">
        <v>49</v>
      </c>
      <c r="I120" s="12" t="s">
        <v>49</v>
      </c>
    </row>
    <row r="121" spans="1:9" x14ac:dyDescent="0.25">
      <c r="A121" s="5" t="s">
        <v>96</v>
      </c>
      <c r="B121" s="5" t="s">
        <v>114</v>
      </c>
      <c r="C121" s="5" t="s">
        <v>15</v>
      </c>
      <c r="D121" s="6" t="s">
        <v>122</v>
      </c>
      <c r="E121" s="5" t="s">
        <v>123</v>
      </c>
      <c r="H121" s="12" t="s">
        <v>49</v>
      </c>
      <c r="I121" s="12" t="s">
        <v>49</v>
      </c>
    </row>
    <row r="123" spans="1:9" x14ac:dyDescent="0.25">
      <c r="A123" s="5" t="s">
        <v>96</v>
      </c>
      <c r="B123" s="5" t="s">
        <v>124</v>
      </c>
      <c r="C123" s="5" t="s">
        <v>12</v>
      </c>
      <c r="D123" s="6" t="s">
        <v>49</v>
      </c>
      <c r="E123" s="5" t="s">
        <v>49</v>
      </c>
      <c r="H123" s="5" t="s">
        <v>49</v>
      </c>
      <c r="I123" s="5" t="s">
        <v>49</v>
      </c>
    </row>
    <row r="124" spans="1:9" x14ac:dyDescent="0.25">
      <c r="A124" s="5" t="s">
        <v>96</v>
      </c>
      <c r="B124" s="5" t="s">
        <v>124</v>
      </c>
      <c r="C124" s="5" t="s">
        <v>48</v>
      </c>
      <c r="D124" s="6" t="s">
        <v>49</v>
      </c>
      <c r="E124" s="5" t="s">
        <v>49</v>
      </c>
      <c r="H124" s="5" t="s">
        <v>49</v>
      </c>
      <c r="I124" s="5" t="s">
        <v>49</v>
      </c>
    </row>
    <row r="125" spans="1:9" x14ac:dyDescent="0.25">
      <c r="A125" s="5" t="s">
        <v>96</v>
      </c>
      <c r="B125" s="5" t="s">
        <v>124</v>
      </c>
      <c r="C125" s="5" t="s">
        <v>15</v>
      </c>
      <c r="D125" s="6" t="s">
        <v>49</v>
      </c>
      <c r="E125" s="5" t="s">
        <v>125</v>
      </c>
      <c r="H125" s="15" t="s">
        <v>104</v>
      </c>
      <c r="I125" s="15" t="s">
        <v>104</v>
      </c>
    </row>
    <row r="127" spans="1:9" x14ac:dyDescent="0.25">
      <c r="A127" s="5" t="s">
        <v>96</v>
      </c>
      <c r="B127" s="5" t="s">
        <v>234</v>
      </c>
      <c r="C127" s="5" t="s">
        <v>12</v>
      </c>
      <c r="D127" s="6" t="s">
        <v>49</v>
      </c>
      <c r="E127" s="5" t="s">
        <v>49</v>
      </c>
      <c r="G127" s="12"/>
      <c r="H127" s="12" t="s">
        <v>104</v>
      </c>
      <c r="I127" s="15" t="s">
        <v>49</v>
      </c>
    </row>
    <row r="128" spans="1:9" x14ac:dyDescent="0.25">
      <c r="A128" s="5" t="s">
        <v>96</v>
      </c>
      <c r="B128" s="5" t="s">
        <v>234</v>
      </c>
      <c r="C128" s="5" t="s">
        <v>12</v>
      </c>
      <c r="D128" s="6" t="s">
        <v>49</v>
      </c>
      <c r="E128" s="5" t="s">
        <v>49</v>
      </c>
      <c r="G128" s="11"/>
      <c r="H128" s="11">
        <v>100</v>
      </c>
      <c r="I128" s="15" t="s">
        <v>49</v>
      </c>
    </row>
    <row r="129" spans="1:9" x14ac:dyDescent="0.25">
      <c r="A129" s="5" t="s">
        <v>96</v>
      </c>
      <c r="B129" s="5" t="s">
        <v>234</v>
      </c>
      <c r="C129" s="5" t="s">
        <v>48</v>
      </c>
      <c r="D129" s="6" t="s">
        <v>49</v>
      </c>
      <c r="E129" s="5" t="s">
        <v>49</v>
      </c>
      <c r="F129" s="5">
        <v>24</v>
      </c>
      <c r="G129" s="5">
        <v>8</v>
      </c>
      <c r="H129" s="12" t="s">
        <v>104</v>
      </c>
      <c r="I129" s="15" t="s">
        <v>49</v>
      </c>
    </row>
    <row r="130" spans="1:9" x14ac:dyDescent="0.25">
      <c r="A130" s="5" t="s">
        <v>96</v>
      </c>
      <c r="B130" s="5" t="s">
        <v>234</v>
      </c>
      <c r="C130" s="5" t="s">
        <v>48</v>
      </c>
      <c r="D130" s="6" t="s">
        <v>49</v>
      </c>
      <c r="E130" s="5" t="s">
        <v>49</v>
      </c>
      <c r="H130" s="11">
        <v>100</v>
      </c>
      <c r="I130" s="15" t="s">
        <v>49</v>
      </c>
    </row>
    <row r="131" spans="1:9" x14ac:dyDescent="0.25">
      <c r="A131" s="5" t="s">
        <v>96</v>
      </c>
      <c r="B131" s="5" t="s">
        <v>234</v>
      </c>
      <c r="C131" s="5" t="s">
        <v>15</v>
      </c>
      <c r="D131" s="6" t="s">
        <v>49</v>
      </c>
      <c r="E131" s="5" t="s">
        <v>235</v>
      </c>
      <c r="H131" s="12" t="s">
        <v>104</v>
      </c>
      <c r="I131" s="12">
        <v>0</v>
      </c>
    </row>
    <row r="132" spans="1:9" ht="15.75" customHeight="1" x14ac:dyDescent="0.25">
      <c r="A132" s="5" t="s">
        <v>96</v>
      </c>
      <c r="B132" s="5" t="s">
        <v>234</v>
      </c>
      <c r="C132" s="5" t="s">
        <v>15</v>
      </c>
      <c r="D132" s="6" t="s">
        <v>49</v>
      </c>
      <c r="E132" s="5" t="s">
        <v>127</v>
      </c>
      <c r="H132" s="11">
        <v>100</v>
      </c>
      <c r="I132" s="12">
        <v>0</v>
      </c>
    </row>
    <row r="133" spans="1:9" x14ac:dyDescent="0.25">
      <c r="C133" s="5"/>
    </row>
    <row r="134" spans="1:9" x14ac:dyDescent="0.25">
      <c r="A134" s="5" t="s">
        <v>128</v>
      </c>
      <c r="B134" s="5" t="s">
        <v>129</v>
      </c>
      <c r="C134" s="6" t="s">
        <v>12</v>
      </c>
      <c r="D134" s="6" t="s">
        <v>49</v>
      </c>
      <c r="E134" s="5" t="s">
        <v>49</v>
      </c>
      <c r="H134" s="11">
        <v>165</v>
      </c>
      <c r="I134" s="15" t="s">
        <v>49</v>
      </c>
    </row>
    <row r="135" spans="1:9" x14ac:dyDescent="0.25">
      <c r="A135" s="5" t="s">
        <v>128</v>
      </c>
      <c r="B135" s="5" t="s">
        <v>129</v>
      </c>
      <c r="C135" s="6" t="s">
        <v>48</v>
      </c>
      <c r="D135" s="6" t="s">
        <v>49</v>
      </c>
      <c r="E135" s="5" t="s">
        <v>49</v>
      </c>
      <c r="H135" s="11">
        <v>165</v>
      </c>
      <c r="I135" s="15" t="s">
        <v>49</v>
      </c>
    </row>
    <row r="136" spans="1:9" x14ac:dyDescent="0.25">
      <c r="A136" s="5" t="s">
        <v>128</v>
      </c>
      <c r="B136" s="5" t="s">
        <v>129</v>
      </c>
      <c r="C136" s="6" t="s">
        <v>15</v>
      </c>
      <c r="D136" s="5" t="s">
        <v>130</v>
      </c>
      <c r="E136" s="5" t="s">
        <v>131</v>
      </c>
      <c r="H136" s="11">
        <v>165</v>
      </c>
      <c r="I136" s="12" t="s">
        <v>49</v>
      </c>
    </row>
    <row r="137" spans="1:9" x14ac:dyDescent="0.25">
      <c r="D137" s="5"/>
    </row>
    <row r="138" spans="1:9" x14ac:dyDescent="0.25">
      <c r="A138" s="5" t="s">
        <v>128</v>
      </c>
      <c r="B138" s="5" t="s">
        <v>132</v>
      </c>
      <c r="C138" s="6" t="s">
        <v>12</v>
      </c>
      <c r="D138" s="6">
        <v>12250</v>
      </c>
      <c r="E138" s="5" t="s">
        <v>133</v>
      </c>
      <c r="H138" s="11">
        <v>195</v>
      </c>
      <c r="I138" s="11">
        <v>195</v>
      </c>
    </row>
    <row r="139" spans="1:9" x14ac:dyDescent="0.25">
      <c r="A139" s="5" t="s">
        <v>128</v>
      </c>
      <c r="B139" s="5" t="s">
        <v>132</v>
      </c>
      <c r="C139" s="6" t="s">
        <v>48</v>
      </c>
      <c r="D139" s="6" t="s">
        <v>49</v>
      </c>
      <c r="E139" s="5" t="s">
        <v>49</v>
      </c>
      <c r="H139" s="11">
        <v>195</v>
      </c>
      <c r="I139" s="15" t="s">
        <v>49</v>
      </c>
    </row>
    <row r="140" spans="1:9" ht="45" x14ac:dyDescent="0.25">
      <c r="A140" s="5" t="s">
        <v>128</v>
      </c>
      <c r="B140" s="5" t="s">
        <v>132</v>
      </c>
      <c r="C140" s="6" t="s">
        <v>15</v>
      </c>
      <c r="D140" s="18" t="s">
        <v>134</v>
      </c>
      <c r="E140" s="5" t="s">
        <v>135</v>
      </c>
      <c r="H140" s="11">
        <v>195</v>
      </c>
      <c r="I140" s="12" t="s">
        <v>49</v>
      </c>
    </row>
    <row r="142" spans="1:9" x14ac:dyDescent="0.25">
      <c r="A142" s="19" t="s">
        <v>136</v>
      </c>
      <c r="B142" s="19"/>
      <c r="C142" s="20"/>
      <c r="D142" s="95"/>
      <c r="E142" s="94"/>
      <c r="F142" s="94"/>
      <c r="G142" s="94"/>
      <c r="H142" s="93"/>
      <c r="I142" s="93"/>
    </row>
    <row r="143" spans="1:9" x14ac:dyDescent="0.25">
      <c r="A143" s="5" t="s">
        <v>221</v>
      </c>
      <c r="B143" s="5" t="s">
        <v>223</v>
      </c>
      <c r="C143" s="6" t="s">
        <v>37</v>
      </c>
      <c r="E143" s="5" t="s">
        <v>223</v>
      </c>
      <c r="F143" s="24"/>
      <c r="G143" s="24"/>
      <c r="H143" s="21">
        <v>1</v>
      </c>
      <c r="I143" s="21"/>
    </row>
    <row r="144" spans="1:9" x14ac:dyDescent="0.25">
      <c r="A144" s="5" t="s">
        <v>221</v>
      </c>
      <c r="B144" s="5" t="s">
        <v>224</v>
      </c>
      <c r="C144" s="6" t="s">
        <v>37</v>
      </c>
      <c r="E144" s="5" t="s">
        <v>224</v>
      </c>
      <c r="F144" s="24"/>
      <c r="G144" s="24"/>
      <c r="H144" s="21">
        <v>1</v>
      </c>
      <c r="I144" s="21"/>
    </row>
    <row r="145" spans="1:9" x14ac:dyDescent="0.25">
      <c r="F145" s="24"/>
      <c r="G145" s="24"/>
      <c r="H145" s="5"/>
      <c r="I145" s="5"/>
    </row>
    <row r="146" spans="1:9" x14ac:dyDescent="0.25">
      <c r="A146" s="5" t="s">
        <v>221</v>
      </c>
      <c r="B146" s="5" t="s">
        <v>76</v>
      </c>
      <c r="C146" s="6" t="s">
        <v>37</v>
      </c>
      <c r="E146" s="5" t="s">
        <v>77</v>
      </c>
      <c r="H146" s="92">
        <v>0.09</v>
      </c>
      <c r="I146" s="92"/>
    </row>
    <row r="147" spans="1:9" x14ac:dyDescent="0.25">
      <c r="H147" s="5"/>
      <c r="I147" s="5"/>
    </row>
    <row r="148" spans="1:9" x14ac:dyDescent="0.25">
      <c r="A148" s="5" t="s">
        <v>137</v>
      </c>
      <c r="B148" s="5" t="s">
        <v>225</v>
      </c>
      <c r="C148" s="6" t="s">
        <v>37</v>
      </c>
      <c r="E148" s="5" t="s">
        <v>138</v>
      </c>
      <c r="F148" s="5">
        <v>0</v>
      </c>
      <c r="G148" s="24">
        <v>1000</v>
      </c>
      <c r="H148" s="21">
        <v>0.45</v>
      </c>
      <c r="I148" s="21"/>
    </row>
    <row r="149" spans="1:9" x14ac:dyDescent="0.25">
      <c r="A149" s="5" t="s">
        <v>137</v>
      </c>
      <c r="B149" s="5" t="s">
        <v>225</v>
      </c>
      <c r="C149" s="6" t="s">
        <v>37</v>
      </c>
      <c r="E149" s="5" t="s">
        <v>247</v>
      </c>
      <c r="F149" s="24">
        <v>1001</v>
      </c>
      <c r="G149" s="24">
        <v>5000</v>
      </c>
      <c r="H149" s="21">
        <v>0.4</v>
      </c>
      <c r="I149" s="21"/>
    </row>
    <row r="150" spans="1:9" x14ac:dyDescent="0.25">
      <c r="A150" s="5" t="s">
        <v>137</v>
      </c>
      <c r="B150" s="5" t="s">
        <v>225</v>
      </c>
      <c r="C150" s="6" t="s">
        <v>37</v>
      </c>
      <c r="E150" s="5" t="s">
        <v>248</v>
      </c>
      <c r="F150" s="24">
        <v>5001</v>
      </c>
      <c r="G150" s="24">
        <v>10000</v>
      </c>
      <c r="H150" s="21">
        <v>0.35</v>
      </c>
      <c r="I150" s="21"/>
    </row>
    <row r="151" spans="1:9" x14ac:dyDescent="0.25">
      <c r="A151" s="5" t="s">
        <v>137</v>
      </c>
      <c r="B151" s="5" t="s">
        <v>225</v>
      </c>
      <c r="C151" s="6" t="s">
        <v>37</v>
      </c>
      <c r="E151" s="5" t="s">
        <v>249</v>
      </c>
      <c r="F151" s="24">
        <v>10001</v>
      </c>
      <c r="G151" s="24">
        <v>50000</v>
      </c>
      <c r="H151" s="21">
        <v>0.3</v>
      </c>
      <c r="I151" s="21"/>
    </row>
    <row r="152" spans="1:9" x14ac:dyDescent="0.25">
      <c r="A152" s="5" t="s">
        <v>137</v>
      </c>
      <c r="B152" s="5" t="s">
        <v>225</v>
      </c>
      <c r="C152" s="6" t="s">
        <v>37</v>
      </c>
      <c r="E152" s="5" t="s">
        <v>250</v>
      </c>
      <c r="F152" s="24">
        <v>50001</v>
      </c>
      <c r="H152" s="21">
        <v>0.25</v>
      </c>
      <c r="I152" s="21"/>
    </row>
    <row r="153" spans="1:9" x14ac:dyDescent="0.25">
      <c r="A153" s="5" t="s">
        <v>137</v>
      </c>
      <c r="B153" s="5" t="s">
        <v>225</v>
      </c>
      <c r="C153" s="6" t="s">
        <v>37</v>
      </c>
      <c r="E153" s="5" t="s">
        <v>139</v>
      </c>
      <c r="H153" s="21">
        <v>1</v>
      </c>
      <c r="I153" s="21"/>
    </row>
    <row r="154" spans="1:9" x14ac:dyDescent="0.25">
      <c r="A154" s="5" t="s">
        <v>137</v>
      </c>
      <c r="B154" s="5" t="s">
        <v>225</v>
      </c>
      <c r="C154" s="6" t="s">
        <v>37</v>
      </c>
      <c r="E154" s="5" t="s">
        <v>210</v>
      </c>
      <c r="F154" s="5">
        <v>0</v>
      </c>
      <c r="G154" s="24">
        <v>1000</v>
      </c>
      <c r="H154" s="21">
        <v>0.4</v>
      </c>
      <c r="I154" s="21"/>
    </row>
    <row r="155" spans="1:9" x14ac:dyDescent="0.25">
      <c r="A155" s="5" t="s">
        <v>137</v>
      </c>
      <c r="B155" s="5" t="s">
        <v>225</v>
      </c>
      <c r="C155" s="6" t="s">
        <v>37</v>
      </c>
      <c r="E155" s="5" t="s">
        <v>211</v>
      </c>
      <c r="F155" s="24">
        <v>1001</v>
      </c>
      <c r="G155" s="24">
        <v>5000</v>
      </c>
      <c r="H155" s="21">
        <v>0.35</v>
      </c>
      <c r="I155" s="21"/>
    </row>
    <row r="156" spans="1:9" x14ac:dyDescent="0.25">
      <c r="A156" s="5" t="s">
        <v>137</v>
      </c>
      <c r="B156" s="5" t="s">
        <v>225</v>
      </c>
      <c r="C156" s="6" t="s">
        <v>37</v>
      </c>
      <c r="E156" s="5" t="s">
        <v>212</v>
      </c>
      <c r="F156" s="24">
        <v>5001</v>
      </c>
      <c r="G156" s="24">
        <v>10000</v>
      </c>
      <c r="H156" s="21">
        <v>0.3</v>
      </c>
      <c r="I156" s="21"/>
    </row>
    <row r="157" spans="1:9" x14ac:dyDescent="0.25">
      <c r="A157" s="5" t="s">
        <v>137</v>
      </c>
      <c r="B157" s="5" t="s">
        <v>225</v>
      </c>
      <c r="C157" s="6" t="s">
        <v>37</v>
      </c>
      <c r="E157" s="5" t="s">
        <v>213</v>
      </c>
      <c r="F157" s="24">
        <v>10001</v>
      </c>
      <c r="G157" s="24">
        <v>50000</v>
      </c>
      <c r="H157" s="21">
        <v>0.25</v>
      </c>
      <c r="I157" s="21"/>
    </row>
    <row r="158" spans="1:9" x14ac:dyDescent="0.25">
      <c r="A158" s="5" t="s">
        <v>137</v>
      </c>
      <c r="B158" s="5" t="s">
        <v>225</v>
      </c>
      <c r="C158" s="6" t="s">
        <v>37</v>
      </c>
      <c r="E158" s="5" t="s">
        <v>214</v>
      </c>
      <c r="F158" s="24">
        <v>50001</v>
      </c>
      <c r="G158" s="24">
        <v>100000</v>
      </c>
      <c r="H158" s="21">
        <v>0.2</v>
      </c>
      <c r="I158" s="21"/>
    </row>
    <row r="159" spans="1:9" x14ac:dyDescent="0.25">
      <c r="A159" s="5" t="s">
        <v>137</v>
      </c>
      <c r="B159" s="5" t="s">
        <v>225</v>
      </c>
      <c r="C159" s="6" t="s">
        <v>37</v>
      </c>
      <c r="E159" s="5" t="s">
        <v>140</v>
      </c>
      <c r="F159" s="24">
        <v>100001</v>
      </c>
      <c r="G159" s="24">
        <v>250000</v>
      </c>
      <c r="H159" s="21">
        <v>0.17499999999999999</v>
      </c>
      <c r="I159" s="21"/>
    </row>
    <row r="160" spans="1:9" x14ac:dyDescent="0.25">
      <c r="A160" s="5" t="s">
        <v>137</v>
      </c>
      <c r="B160" s="5" t="s">
        <v>225</v>
      </c>
      <c r="C160" s="6" t="s">
        <v>37</v>
      </c>
      <c r="E160" s="5" t="s">
        <v>141</v>
      </c>
      <c r="F160" s="24">
        <v>250001</v>
      </c>
      <c r="G160" s="24">
        <v>500000</v>
      </c>
      <c r="H160" s="21">
        <v>0.15</v>
      </c>
      <c r="I160" s="21"/>
    </row>
    <row r="161" spans="1:9" x14ac:dyDescent="0.25">
      <c r="A161" s="5" t="s">
        <v>137</v>
      </c>
      <c r="B161" s="5" t="s">
        <v>225</v>
      </c>
      <c r="C161" s="6" t="s">
        <v>37</v>
      </c>
      <c r="E161" s="5" t="s">
        <v>140</v>
      </c>
      <c r="F161" s="24">
        <v>500001</v>
      </c>
      <c r="G161" s="24">
        <v>1000000</v>
      </c>
      <c r="H161" s="21">
        <v>0.125</v>
      </c>
      <c r="I161" s="21"/>
    </row>
    <row r="162" spans="1:9" x14ac:dyDescent="0.25">
      <c r="A162" s="5" t="s">
        <v>137</v>
      </c>
      <c r="B162" s="5" t="s">
        <v>225</v>
      </c>
      <c r="C162" s="6" t="s">
        <v>37</v>
      </c>
      <c r="E162" s="5" t="s">
        <v>209</v>
      </c>
      <c r="F162" s="24">
        <v>1000001</v>
      </c>
      <c r="G162" s="24"/>
      <c r="H162" s="21">
        <v>0.1</v>
      </c>
      <c r="I162" s="21"/>
    </row>
    <row r="163" spans="1:9" x14ac:dyDescent="0.25">
      <c r="F163" s="24"/>
      <c r="G163" s="24"/>
      <c r="H163" s="5"/>
      <c r="I163" s="5"/>
    </row>
    <row r="164" spans="1:9" x14ac:dyDescent="0.25">
      <c r="A164" s="5" t="s">
        <v>221</v>
      </c>
      <c r="B164" s="5" t="s">
        <v>126</v>
      </c>
      <c r="C164" s="5" t="s">
        <v>37</v>
      </c>
      <c r="E164" s="6" t="s">
        <v>200</v>
      </c>
      <c r="F164" s="5">
        <v>0</v>
      </c>
      <c r="G164" s="24">
        <v>50000</v>
      </c>
      <c r="H164" s="22">
        <v>0.01</v>
      </c>
      <c r="I164" s="22"/>
    </row>
    <row r="165" spans="1:9" x14ac:dyDescent="0.25">
      <c r="A165" s="5" t="s">
        <v>221</v>
      </c>
      <c r="B165" s="5" t="s">
        <v>126</v>
      </c>
      <c r="C165" s="5" t="s">
        <v>37</v>
      </c>
      <c r="E165" s="6" t="s">
        <v>201</v>
      </c>
      <c r="F165" s="24">
        <v>50001</v>
      </c>
      <c r="G165" s="24"/>
      <c r="H165" s="22">
        <v>0.05</v>
      </c>
      <c r="I165" s="22"/>
    </row>
    <row r="166" spans="1:9" x14ac:dyDescent="0.25">
      <c r="A166" s="5" t="s">
        <v>221</v>
      </c>
      <c r="B166" s="5" t="s">
        <v>126</v>
      </c>
      <c r="C166" s="5" t="s">
        <v>37</v>
      </c>
      <c r="E166" s="6" t="s">
        <v>236</v>
      </c>
      <c r="F166" s="24">
        <v>0</v>
      </c>
      <c r="G166" s="24">
        <v>50000</v>
      </c>
      <c r="H166" s="22">
        <v>0.15</v>
      </c>
      <c r="I166" s="22"/>
    </row>
    <row r="167" spans="1:9" x14ac:dyDescent="0.25">
      <c r="A167" s="5" t="s">
        <v>221</v>
      </c>
      <c r="B167" s="5" t="s">
        <v>126</v>
      </c>
      <c r="C167" s="5" t="s">
        <v>37</v>
      </c>
      <c r="E167" s="6" t="s">
        <v>237</v>
      </c>
      <c r="F167" s="24">
        <v>50001</v>
      </c>
      <c r="G167" s="24">
        <v>250000</v>
      </c>
      <c r="H167" s="22">
        <v>0.125</v>
      </c>
      <c r="I167" s="22"/>
    </row>
    <row r="168" spans="1:9" x14ac:dyDescent="0.25">
      <c r="A168" s="5" t="s">
        <v>221</v>
      </c>
      <c r="B168" s="5" t="s">
        <v>126</v>
      </c>
      <c r="C168" s="5" t="s">
        <v>37</v>
      </c>
      <c r="E168" s="6" t="s">
        <v>238</v>
      </c>
      <c r="F168" s="24">
        <v>250001</v>
      </c>
      <c r="G168" s="24">
        <v>500000</v>
      </c>
      <c r="H168" s="22">
        <v>0.1</v>
      </c>
      <c r="I168" s="22"/>
    </row>
    <row r="169" spans="1:9" x14ac:dyDescent="0.25">
      <c r="A169" s="5" t="s">
        <v>221</v>
      </c>
      <c r="B169" s="5" t="s">
        <v>126</v>
      </c>
      <c r="C169" s="5" t="s">
        <v>37</v>
      </c>
      <c r="E169" s="6" t="s">
        <v>239</v>
      </c>
      <c r="F169" s="24">
        <v>500001</v>
      </c>
      <c r="G169" s="24"/>
      <c r="H169" s="22">
        <v>7.4999999999999997E-2</v>
      </c>
      <c r="I169" s="22"/>
    </row>
    <row r="170" spans="1:9" x14ac:dyDescent="0.25">
      <c r="A170" s="5" t="s">
        <v>221</v>
      </c>
      <c r="B170" s="5" t="s">
        <v>126</v>
      </c>
      <c r="C170" s="5" t="s">
        <v>37</v>
      </c>
      <c r="E170" s="6" t="s">
        <v>175</v>
      </c>
      <c r="G170" s="24"/>
      <c r="H170" s="22">
        <v>0.05</v>
      </c>
      <c r="I170" s="22"/>
    </row>
    <row r="171" spans="1:9" x14ac:dyDescent="0.25">
      <c r="C171" s="5"/>
      <c r="E171" s="6"/>
      <c r="G171" s="24"/>
      <c r="H171" s="5"/>
      <c r="I171" s="5"/>
    </row>
    <row r="172" spans="1:9" x14ac:dyDescent="0.25">
      <c r="A172" s="5" t="s">
        <v>221</v>
      </c>
      <c r="B172" s="5" t="s">
        <v>222</v>
      </c>
      <c r="C172" s="6" t="s">
        <v>37</v>
      </c>
      <c r="E172" s="5" t="s">
        <v>226</v>
      </c>
      <c r="F172" s="24"/>
      <c r="G172" s="24"/>
      <c r="H172" s="21">
        <v>0.05</v>
      </c>
      <c r="I172" s="21"/>
    </row>
    <row r="173" spans="1:9" x14ac:dyDescent="0.25">
      <c r="H173" s="5"/>
      <c r="I173" s="5"/>
    </row>
    <row r="174" spans="1:9" x14ac:dyDescent="0.25">
      <c r="A174" s="5" t="s">
        <v>221</v>
      </c>
      <c r="B174" s="5" t="s">
        <v>223</v>
      </c>
      <c r="C174" s="6" t="s">
        <v>12</v>
      </c>
      <c r="D174" s="6">
        <v>12290</v>
      </c>
      <c r="E174" s="5" t="s">
        <v>223</v>
      </c>
      <c r="F174" s="24"/>
      <c r="G174" s="24"/>
      <c r="H174" s="21"/>
      <c r="I174" s="21">
        <v>0.59</v>
      </c>
    </row>
    <row r="175" spans="1:9" x14ac:dyDescent="0.25">
      <c r="A175" s="5" t="s">
        <v>221</v>
      </c>
      <c r="B175" s="5" t="s">
        <v>224</v>
      </c>
      <c r="C175" s="6" t="s">
        <v>12</v>
      </c>
      <c r="D175" s="6">
        <v>12291</v>
      </c>
      <c r="E175" s="5" t="s">
        <v>224</v>
      </c>
      <c r="F175" s="24"/>
      <c r="G175" s="24"/>
      <c r="H175" s="21"/>
      <c r="I175" s="21">
        <v>0.69</v>
      </c>
    </row>
    <row r="176" spans="1:9" x14ac:dyDescent="0.25">
      <c r="H176" s="5"/>
      <c r="I176" s="5"/>
    </row>
    <row r="177" spans="1:13" x14ac:dyDescent="0.25">
      <c r="A177" s="5" t="s">
        <v>221</v>
      </c>
      <c r="B177" s="5" t="s">
        <v>76</v>
      </c>
      <c r="C177" s="6" t="s">
        <v>12</v>
      </c>
      <c r="D177" s="6">
        <v>12251</v>
      </c>
      <c r="E177" s="5" t="s">
        <v>77</v>
      </c>
      <c r="F177" s="24"/>
      <c r="G177" s="24"/>
      <c r="H177" s="21"/>
      <c r="I177" s="21">
        <v>0.14000000000000001</v>
      </c>
    </row>
    <row r="178" spans="1:13" x14ac:dyDescent="0.25">
      <c r="H178" s="5"/>
      <c r="I178" s="5"/>
    </row>
    <row r="179" spans="1:13" x14ac:dyDescent="0.25">
      <c r="A179" s="5" t="s">
        <v>137</v>
      </c>
      <c r="B179" s="5" t="s">
        <v>225</v>
      </c>
      <c r="C179" s="6" t="s">
        <v>12</v>
      </c>
      <c r="D179" s="6">
        <v>12202</v>
      </c>
      <c r="E179" s="5" t="s">
        <v>142</v>
      </c>
      <c r="F179" s="5">
        <v>0</v>
      </c>
      <c r="G179" s="5">
        <v>500</v>
      </c>
      <c r="H179" s="21"/>
      <c r="I179" s="21">
        <v>0.73</v>
      </c>
    </row>
    <row r="180" spans="1:13" x14ac:dyDescent="0.25">
      <c r="A180" s="5" t="s">
        <v>137</v>
      </c>
      <c r="B180" s="5" t="s">
        <v>225</v>
      </c>
      <c r="C180" s="6" t="s">
        <v>12</v>
      </c>
      <c r="D180" s="6">
        <v>12202</v>
      </c>
      <c r="E180" s="5" t="s">
        <v>143</v>
      </c>
      <c r="F180" s="5">
        <v>501</v>
      </c>
      <c r="G180" s="5">
        <v>750</v>
      </c>
      <c r="H180" s="21"/>
      <c r="I180" s="21">
        <v>0.67</v>
      </c>
    </row>
    <row r="181" spans="1:13" x14ac:dyDescent="0.25">
      <c r="A181" s="5" t="s">
        <v>137</v>
      </c>
      <c r="B181" s="5" t="s">
        <v>225</v>
      </c>
      <c r="C181" s="6" t="s">
        <v>12</v>
      </c>
      <c r="D181" s="6">
        <v>12202</v>
      </c>
      <c r="E181" s="5" t="s">
        <v>144</v>
      </c>
      <c r="F181" s="5">
        <v>750</v>
      </c>
      <c r="G181" s="24">
        <v>1000</v>
      </c>
      <c r="H181" s="21"/>
      <c r="I181" s="21">
        <v>0.61</v>
      </c>
    </row>
    <row r="182" spans="1:13" x14ac:dyDescent="0.25">
      <c r="A182" s="5" t="s">
        <v>137</v>
      </c>
      <c r="B182" s="5" t="s">
        <v>225</v>
      </c>
      <c r="C182" s="6" t="s">
        <v>12</v>
      </c>
      <c r="D182" s="6">
        <v>12202</v>
      </c>
      <c r="E182" s="5" t="s">
        <v>145</v>
      </c>
      <c r="F182" s="24">
        <v>1001</v>
      </c>
      <c r="H182" s="21"/>
      <c r="I182" s="21">
        <v>0.55000000000000004</v>
      </c>
    </row>
    <row r="183" spans="1:13" s="16" customFormat="1" x14ac:dyDescent="0.25">
      <c r="A183" s="86" t="s">
        <v>137</v>
      </c>
      <c r="B183" s="5" t="s">
        <v>225</v>
      </c>
      <c r="C183" s="87" t="s">
        <v>12</v>
      </c>
      <c r="D183" s="87">
        <v>12222</v>
      </c>
      <c r="E183" s="86" t="s">
        <v>215</v>
      </c>
      <c r="F183" s="86">
        <v>0</v>
      </c>
      <c r="G183" s="88">
        <v>2000</v>
      </c>
      <c r="H183" s="89"/>
      <c r="I183" s="89">
        <v>0.55000000000000004</v>
      </c>
      <c r="K183" s="25"/>
      <c r="L183" s="25"/>
      <c r="M183" s="25"/>
    </row>
    <row r="184" spans="1:13" s="16" customFormat="1" x14ac:dyDescent="0.25">
      <c r="A184" s="86" t="s">
        <v>137</v>
      </c>
      <c r="B184" s="5" t="s">
        <v>225</v>
      </c>
      <c r="C184" s="87" t="s">
        <v>12</v>
      </c>
      <c r="D184" s="87">
        <v>12222</v>
      </c>
      <c r="E184" s="86" t="s">
        <v>216</v>
      </c>
      <c r="F184" s="86">
        <v>2.0009999999999999</v>
      </c>
      <c r="G184" s="88">
        <v>5000</v>
      </c>
      <c r="H184" s="89"/>
      <c r="I184" s="89">
        <v>0.48</v>
      </c>
      <c r="K184" s="25"/>
      <c r="L184" s="25"/>
      <c r="M184" s="25"/>
    </row>
    <row r="185" spans="1:13" s="16" customFormat="1" x14ac:dyDescent="0.25">
      <c r="A185" s="86" t="s">
        <v>137</v>
      </c>
      <c r="B185" s="5" t="s">
        <v>225</v>
      </c>
      <c r="C185" s="87" t="s">
        <v>12</v>
      </c>
      <c r="D185" s="87">
        <v>12222</v>
      </c>
      <c r="E185" s="86" t="s">
        <v>146</v>
      </c>
      <c r="F185" s="88">
        <v>5001</v>
      </c>
      <c r="G185" s="88">
        <v>10000</v>
      </c>
      <c r="H185" s="89"/>
      <c r="I185" s="89">
        <v>0.42</v>
      </c>
      <c r="K185" s="25"/>
      <c r="L185" s="25"/>
      <c r="M185" s="25"/>
    </row>
    <row r="186" spans="1:13" s="16" customFormat="1" x14ac:dyDescent="0.25">
      <c r="A186" s="86" t="s">
        <v>137</v>
      </c>
      <c r="B186" s="5" t="s">
        <v>225</v>
      </c>
      <c r="C186" s="87" t="s">
        <v>12</v>
      </c>
      <c r="D186" s="87">
        <v>12222</v>
      </c>
      <c r="E186" s="86" t="s">
        <v>217</v>
      </c>
      <c r="F186" s="88">
        <v>10001</v>
      </c>
      <c r="G186" s="88">
        <v>50000</v>
      </c>
      <c r="H186" s="89"/>
      <c r="I186" s="89">
        <v>0.32</v>
      </c>
      <c r="K186" s="25"/>
      <c r="L186" s="25"/>
      <c r="M186" s="25"/>
    </row>
    <row r="187" spans="1:13" s="16" customFormat="1" x14ac:dyDescent="0.25">
      <c r="A187" s="86" t="s">
        <v>137</v>
      </c>
      <c r="B187" s="5" t="s">
        <v>225</v>
      </c>
      <c r="C187" s="87" t="s">
        <v>12</v>
      </c>
      <c r="D187" s="87">
        <v>12222</v>
      </c>
      <c r="E187" s="86" t="s">
        <v>218</v>
      </c>
      <c r="F187" s="88">
        <v>50001</v>
      </c>
      <c r="G187" s="88">
        <v>100000</v>
      </c>
      <c r="H187" s="89"/>
      <c r="I187" s="89">
        <v>0.28999999999999998</v>
      </c>
      <c r="K187" s="25"/>
      <c r="L187" s="25"/>
      <c r="M187" s="25"/>
    </row>
    <row r="188" spans="1:13" s="16" customFormat="1" x14ac:dyDescent="0.25">
      <c r="A188" s="86" t="s">
        <v>137</v>
      </c>
      <c r="B188" s="5" t="s">
        <v>225</v>
      </c>
      <c r="C188" s="87" t="s">
        <v>12</v>
      </c>
      <c r="D188" s="87">
        <v>12222</v>
      </c>
      <c r="E188" s="86" t="s">
        <v>219</v>
      </c>
      <c r="F188" s="88">
        <v>100001</v>
      </c>
      <c r="G188" s="88">
        <v>250000</v>
      </c>
      <c r="H188" s="89"/>
      <c r="I188" s="89">
        <v>0.24</v>
      </c>
      <c r="K188" s="25"/>
      <c r="L188" s="25"/>
      <c r="M188" s="25"/>
    </row>
    <row r="189" spans="1:13" s="16" customFormat="1" x14ac:dyDescent="0.25">
      <c r="A189" s="86" t="s">
        <v>137</v>
      </c>
      <c r="B189" s="5" t="s">
        <v>225</v>
      </c>
      <c r="C189" s="87" t="s">
        <v>12</v>
      </c>
      <c r="D189" s="87">
        <v>12222</v>
      </c>
      <c r="E189" s="86" t="s">
        <v>220</v>
      </c>
      <c r="F189" s="88">
        <v>250001</v>
      </c>
      <c r="G189" s="86"/>
      <c r="H189" s="90"/>
      <c r="I189" s="90" t="s">
        <v>147</v>
      </c>
      <c r="K189" s="25"/>
      <c r="L189" s="25"/>
      <c r="M189" s="25"/>
    </row>
    <row r="190" spans="1:13" s="16" customFormat="1" ht="15.75" customHeight="1" x14ac:dyDescent="0.25">
      <c r="A190" s="86"/>
      <c r="B190" s="86"/>
      <c r="C190" s="87"/>
      <c r="D190" s="87"/>
      <c r="E190" s="86"/>
      <c r="F190" s="86"/>
      <c r="G190" s="86"/>
      <c r="H190" s="91"/>
      <c r="I190" s="91"/>
      <c r="K190" s="25"/>
      <c r="L190" s="25"/>
      <c r="M190" s="25"/>
    </row>
    <row r="191" spans="1:13" x14ac:dyDescent="0.25">
      <c r="A191" s="5" t="s">
        <v>221</v>
      </c>
      <c r="B191" s="5" t="s">
        <v>126</v>
      </c>
      <c r="C191" s="5" t="s">
        <v>12</v>
      </c>
      <c r="D191" s="6">
        <v>12234</v>
      </c>
      <c r="E191" s="6" t="s">
        <v>200</v>
      </c>
      <c r="G191" s="24"/>
      <c r="H191" s="22"/>
      <c r="I191" s="22">
        <v>1.4999999999999999E-2</v>
      </c>
    </row>
    <row r="192" spans="1:13" x14ac:dyDescent="0.25">
      <c r="A192" s="5" t="s">
        <v>221</v>
      </c>
      <c r="B192" s="5" t="s">
        <v>126</v>
      </c>
      <c r="C192" s="5" t="s">
        <v>12</v>
      </c>
      <c r="D192" s="6">
        <v>12235</v>
      </c>
      <c r="E192" s="6" t="s">
        <v>236</v>
      </c>
      <c r="F192" s="24"/>
      <c r="G192" s="24"/>
      <c r="H192" s="22"/>
      <c r="I192" s="22">
        <v>0.188</v>
      </c>
    </row>
    <row r="193" spans="1:9" x14ac:dyDescent="0.25">
      <c r="A193" s="5" t="s">
        <v>221</v>
      </c>
      <c r="B193" s="5" t="s">
        <v>126</v>
      </c>
      <c r="C193" s="5" t="s">
        <v>12</v>
      </c>
      <c r="D193" s="6">
        <v>12233</v>
      </c>
      <c r="E193" s="6" t="s">
        <v>175</v>
      </c>
      <c r="G193" s="24"/>
      <c r="H193" s="22"/>
      <c r="I193" s="22">
        <v>7.4999999999999997E-2</v>
      </c>
    </row>
    <row r="194" spans="1:9" x14ac:dyDescent="0.25">
      <c r="C194" s="5"/>
      <c r="E194" s="6"/>
      <c r="G194" s="24"/>
      <c r="H194" s="91"/>
      <c r="I194" s="91"/>
    </row>
    <row r="195" spans="1:9" x14ac:dyDescent="0.25">
      <c r="A195" s="5" t="s">
        <v>221</v>
      </c>
      <c r="B195" s="5" t="s">
        <v>222</v>
      </c>
      <c r="C195" s="6" t="s">
        <v>12</v>
      </c>
      <c r="D195" s="6">
        <v>12224</v>
      </c>
      <c r="E195" s="5" t="s">
        <v>226</v>
      </c>
      <c r="F195" s="24"/>
      <c r="G195" s="24"/>
      <c r="H195" s="21"/>
      <c r="I195" s="21">
        <v>7.4999999999999997E-2</v>
      </c>
    </row>
    <row r="196" spans="1:9" x14ac:dyDescent="0.25">
      <c r="H196" s="5"/>
      <c r="I196" s="5"/>
    </row>
    <row r="197" spans="1:9" x14ac:dyDescent="0.25">
      <c r="A197" s="5" t="s">
        <v>137</v>
      </c>
      <c r="B197" s="5" t="s">
        <v>31</v>
      </c>
      <c r="C197" s="6" t="s">
        <v>15</v>
      </c>
      <c r="D197" s="6" t="s">
        <v>260</v>
      </c>
      <c r="E197" s="5" t="s">
        <v>252</v>
      </c>
      <c r="F197" s="5">
        <v>0</v>
      </c>
      <c r="G197" s="24">
        <v>1000</v>
      </c>
      <c r="H197" s="21"/>
      <c r="I197" s="21">
        <v>0.3</v>
      </c>
    </row>
    <row r="198" spans="1:9" x14ac:dyDescent="0.25">
      <c r="A198" s="5" t="s">
        <v>137</v>
      </c>
      <c r="B198" s="5" t="s">
        <v>31</v>
      </c>
      <c r="C198" s="6" t="s">
        <v>15</v>
      </c>
      <c r="D198" s="6" t="s">
        <v>260</v>
      </c>
      <c r="E198" s="5" t="s">
        <v>259</v>
      </c>
      <c r="F198" s="24">
        <v>1001</v>
      </c>
      <c r="G198" s="24">
        <v>5000</v>
      </c>
      <c r="H198" s="21"/>
      <c r="I198" s="21">
        <v>0.27</v>
      </c>
    </row>
    <row r="199" spans="1:9" x14ac:dyDescent="0.25">
      <c r="A199" s="5" t="s">
        <v>137</v>
      </c>
      <c r="B199" s="5" t="s">
        <v>31</v>
      </c>
      <c r="C199" s="6" t="s">
        <v>15</v>
      </c>
      <c r="D199" s="6" t="s">
        <v>260</v>
      </c>
      <c r="E199" s="5" t="s">
        <v>258</v>
      </c>
      <c r="F199" s="24">
        <v>5001</v>
      </c>
      <c r="G199" s="24">
        <v>10000</v>
      </c>
      <c r="H199" s="21"/>
      <c r="I199" s="21">
        <v>0.24</v>
      </c>
    </row>
    <row r="200" spans="1:9" x14ac:dyDescent="0.25">
      <c r="A200" s="5" t="s">
        <v>137</v>
      </c>
      <c r="B200" s="5" t="s">
        <v>31</v>
      </c>
      <c r="C200" s="6" t="s">
        <v>15</v>
      </c>
      <c r="D200" s="6" t="s">
        <v>260</v>
      </c>
      <c r="E200" s="5" t="s">
        <v>257</v>
      </c>
      <c r="F200" s="24">
        <v>10001</v>
      </c>
      <c r="G200" s="24">
        <v>50000</v>
      </c>
      <c r="H200" s="21"/>
      <c r="I200" s="21">
        <v>0.21</v>
      </c>
    </row>
    <row r="201" spans="1:9" x14ac:dyDescent="0.25">
      <c r="A201" s="5" t="s">
        <v>137</v>
      </c>
      <c r="B201" s="5" t="s">
        <v>31</v>
      </c>
      <c r="C201" s="6" t="s">
        <v>15</v>
      </c>
      <c r="D201" s="6" t="s">
        <v>260</v>
      </c>
      <c r="E201" s="5" t="s">
        <v>256</v>
      </c>
      <c r="F201" s="24">
        <v>50001</v>
      </c>
      <c r="G201" s="24">
        <v>100000</v>
      </c>
      <c r="H201" s="21"/>
      <c r="I201" s="21">
        <v>0.18</v>
      </c>
    </row>
    <row r="202" spans="1:9" x14ac:dyDescent="0.25">
      <c r="A202" s="5" t="s">
        <v>137</v>
      </c>
      <c r="B202" s="5" t="s">
        <v>31</v>
      </c>
      <c r="C202" s="6" t="s">
        <v>15</v>
      </c>
      <c r="D202" s="6" t="s">
        <v>260</v>
      </c>
      <c r="E202" s="5" t="s">
        <v>255</v>
      </c>
      <c r="F202" s="24">
        <v>100001</v>
      </c>
      <c r="G202" s="24">
        <v>250000</v>
      </c>
      <c r="H202" s="22"/>
      <c r="I202" s="22">
        <v>0.15</v>
      </c>
    </row>
    <row r="203" spans="1:9" x14ac:dyDescent="0.25">
      <c r="A203" s="5" t="s">
        <v>137</v>
      </c>
      <c r="B203" s="5" t="s">
        <v>31</v>
      </c>
      <c r="C203" s="6" t="s">
        <v>15</v>
      </c>
      <c r="D203" s="6" t="s">
        <v>260</v>
      </c>
      <c r="E203" s="5" t="s">
        <v>254</v>
      </c>
      <c r="F203" s="24">
        <v>250001</v>
      </c>
      <c r="G203" s="24">
        <v>500000</v>
      </c>
      <c r="H203" s="21"/>
      <c r="I203" s="21">
        <v>0.12</v>
      </c>
    </row>
    <row r="204" spans="1:9" x14ac:dyDescent="0.25">
      <c r="A204" s="5" t="s">
        <v>137</v>
      </c>
      <c r="B204" s="5" t="s">
        <v>31</v>
      </c>
      <c r="C204" s="6" t="s">
        <v>15</v>
      </c>
      <c r="D204" s="6" t="s">
        <v>260</v>
      </c>
      <c r="E204" s="5" t="s">
        <v>253</v>
      </c>
      <c r="F204" s="24">
        <v>500001</v>
      </c>
      <c r="H204" s="21"/>
      <c r="I204" s="21">
        <v>0.1</v>
      </c>
    </row>
    <row r="205" spans="1:9" x14ac:dyDescent="0.25">
      <c r="H205" s="23"/>
      <c r="I205" s="23"/>
    </row>
    <row r="206" spans="1:9" x14ac:dyDescent="0.25">
      <c r="A206" s="5" t="s">
        <v>221</v>
      </c>
      <c r="B206" s="5" t="s">
        <v>126</v>
      </c>
      <c r="C206" s="5" t="s">
        <v>15</v>
      </c>
      <c r="D206" s="6" t="s">
        <v>266</v>
      </c>
      <c r="E206" s="6" t="s">
        <v>200</v>
      </c>
      <c r="G206" s="24"/>
      <c r="H206" s="22"/>
      <c r="I206" s="22">
        <v>0.20599999999999999</v>
      </c>
    </row>
    <row r="207" spans="1:9" x14ac:dyDescent="0.25">
      <c r="A207" s="5" t="s">
        <v>221</v>
      </c>
      <c r="B207" s="5" t="s">
        <v>126</v>
      </c>
      <c r="C207" s="5" t="s">
        <v>15</v>
      </c>
      <c r="D207" s="6" t="s">
        <v>267</v>
      </c>
      <c r="E207" s="6" t="s">
        <v>236</v>
      </c>
      <c r="F207" s="24"/>
      <c r="G207" s="24"/>
      <c r="H207" s="22"/>
      <c r="I207" s="22">
        <v>0.20699999999999999</v>
      </c>
    </row>
    <row r="208" spans="1:9" x14ac:dyDescent="0.25">
      <c r="A208" s="5" t="s">
        <v>221</v>
      </c>
      <c r="B208" s="5" t="s">
        <v>126</v>
      </c>
      <c r="C208" s="5" t="s">
        <v>15</v>
      </c>
      <c r="D208" s="6" t="s">
        <v>268</v>
      </c>
      <c r="E208" s="6" t="s">
        <v>175</v>
      </c>
      <c r="G208" s="24"/>
      <c r="H208" s="22"/>
      <c r="I208" s="22">
        <v>0.20799999999999999</v>
      </c>
    </row>
    <row r="209" spans="3:9" x14ac:dyDescent="0.25">
      <c r="C209" s="5"/>
      <c r="E209" s="6"/>
      <c r="G209" s="24"/>
      <c r="H209" s="91"/>
      <c r="I209" s="91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Biller Overview</vt:lpstr>
      <vt:lpstr>Master Data</vt:lpstr>
      <vt:lpstr>Aliaswire</vt:lpstr>
      <vt:lpstr>BMO</vt:lpstr>
      <vt:lpstr>BoH</vt:lpstr>
      <vt:lpstr>CitiCCB</vt:lpstr>
      <vt:lpstr>CitiTTS</vt:lpstr>
      <vt:lpstr>Level</vt:lpstr>
      <vt:lpstr>MUFG</vt:lpstr>
      <vt:lpstr>Partner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Stewart</dc:creator>
  <cp:lastModifiedBy>Peter</cp:lastModifiedBy>
  <dcterms:created xsi:type="dcterms:W3CDTF">2020-09-29T20:13:41Z</dcterms:created>
  <dcterms:modified xsi:type="dcterms:W3CDTF">2020-10-08T21:51:08Z</dcterms:modified>
</cp:coreProperties>
</file>