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ris\OneDrive\Desktop\"/>
    </mc:Choice>
  </mc:AlternateContent>
  <xr:revisionPtr revIDLastSave="0" documentId="13_ncr:1_{E7CB20F0-8844-451D-A249-B7D00A856082}" xr6:coauthVersionLast="45" xr6:coauthVersionMax="45" xr10:uidLastSave="{00000000-0000-0000-0000-000000000000}"/>
  <bookViews>
    <workbookView xWindow="645" yWindow="555" windowWidth="25695" windowHeight="14115" xr2:uid="{3D9E9CE4-DABF-4427-B470-9802CDE8EA0D}"/>
  </bookViews>
  <sheets>
    <sheet name="Monthly Budget" sheetId="1" r:id="rId1"/>
    <sheet name="Investment Portfolio 1" sheetId="2" r:id="rId2"/>
    <sheet name="Investment Portfolio 2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3" i="1" l="1"/>
  <c r="B8" i="3" a="1"/>
  <c r="B8" i="3" s="1"/>
  <c r="B8" i="2" a="1"/>
  <c r="B8" i="2" s="1"/>
  <c r="J68" i="1"/>
  <c r="J66" i="1"/>
  <c r="J70" i="1" s="1"/>
  <c r="E66" i="1"/>
  <c r="E65" i="1"/>
  <c r="E64" i="1"/>
  <c r="E63" i="1"/>
  <c r="J62" i="1"/>
  <c r="E62" i="1"/>
  <c r="J61" i="1"/>
  <c r="E61" i="1"/>
  <c r="J60" i="1"/>
  <c r="E60" i="1"/>
  <c r="J59" i="1"/>
  <c r="J63" i="1" s="1"/>
  <c r="E59" i="1"/>
  <c r="J55" i="1"/>
  <c r="E55" i="1"/>
  <c r="J54" i="1"/>
  <c r="E54" i="1"/>
  <c r="J53" i="1"/>
  <c r="E53" i="1"/>
  <c r="E52" i="1"/>
  <c r="E51" i="1"/>
  <c r="E56" i="1" s="1"/>
  <c r="J49" i="1"/>
  <c r="J48" i="1"/>
  <c r="J47" i="1"/>
  <c r="J50" i="1" s="1"/>
  <c r="E47" i="1"/>
  <c r="J46" i="1"/>
  <c r="E46" i="1"/>
  <c r="E45" i="1"/>
  <c r="E48" i="1" s="1"/>
  <c r="J42" i="1"/>
  <c r="J41" i="1"/>
  <c r="E41" i="1"/>
  <c r="J40" i="1"/>
  <c r="E40" i="1"/>
  <c r="J39" i="1"/>
  <c r="E39" i="1"/>
  <c r="E38" i="1"/>
  <c r="E42" i="1" s="1"/>
  <c r="J35" i="1"/>
  <c r="J34" i="1"/>
  <c r="E34" i="1"/>
  <c r="J33" i="1"/>
  <c r="E33" i="1"/>
  <c r="J32" i="1"/>
  <c r="E32" i="1"/>
  <c r="J31" i="1"/>
  <c r="E31" i="1"/>
  <c r="J30" i="1"/>
  <c r="E30" i="1"/>
  <c r="J29" i="1"/>
  <c r="E29" i="1"/>
  <c r="J28" i="1"/>
  <c r="E28" i="1"/>
  <c r="E35" i="1" s="1"/>
  <c r="J27" i="1"/>
  <c r="J36" i="1" s="1"/>
  <c r="E24" i="1"/>
  <c r="J23" i="1"/>
  <c r="E23" i="1"/>
  <c r="J22" i="1"/>
  <c r="J21" i="1"/>
  <c r="E21" i="1"/>
  <c r="J20" i="1"/>
  <c r="E20" i="1"/>
  <c r="J19" i="1"/>
  <c r="E19" i="1"/>
  <c r="J18" i="1"/>
  <c r="E18" i="1"/>
  <c r="J17" i="1"/>
  <c r="E17" i="1"/>
  <c r="J16" i="1"/>
  <c r="E16" i="1"/>
  <c r="J15" i="1"/>
  <c r="E15" i="1"/>
  <c r="C12" i="1"/>
  <c r="H6" i="1" s="1"/>
  <c r="C7" i="1"/>
  <c r="J43" i="1" l="1"/>
  <c r="E67" i="1"/>
  <c r="J56" i="1"/>
  <c r="J24" i="1"/>
  <c r="H4" i="1"/>
  <c r="H8" i="1" s="1"/>
  <c r="E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<sst xmlns="http://schemas.openxmlformats.org/spreadsheetml/2006/main" count="170" uniqueCount="108">
  <si>
    <t>Create a Personal Monthly Budget in this worksheet. Helpful instructions on how to use this worksheet are in cells in this column. Arrow down to get started.</t>
  </si>
  <si>
    <t>Title of this worksheet is in cell at right. Next instruction is in cell A5.</t>
  </si>
  <si>
    <t>Personal Monthly Budget</t>
  </si>
  <si>
    <t>Rollover Income</t>
  </si>
  <si>
    <t>Projected Monthly Income label is in cell at right. Enter Income 1 in cell C5 and Extra Income in C6 to calculate Total monthly income in C7. Next instruction is in cell A7.</t>
  </si>
  <si>
    <t>Projected Monthly Income</t>
  </si>
  <si>
    <t>Projected Balance
(Projected income minus expenses)</t>
  </si>
  <si>
    <t>Income 1</t>
  </si>
  <si>
    <t>Extra income</t>
  </si>
  <si>
    <t>Actual Balance
(Actual income minus expenses)</t>
  </si>
  <si>
    <t>Projected Balance is auto calculated in cell H4, Actual Balance in H6, and Difference in H8. Next instruction is in cell A9.</t>
  </si>
  <si>
    <t>Total monthly income</t>
  </si>
  <si>
    <t>Difference
(Actual minus projected)</t>
  </si>
  <si>
    <t>Actual Monthly Income label is in cell at right. Enter Income 1 in cell C10 and Extra Income in C11 to calculate Total monthly income in C12. Next instruction is in cell A14.</t>
  </si>
  <si>
    <t>Actual Monthly Income</t>
  </si>
  <si>
    <t>Liquid Assets</t>
  </si>
  <si>
    <t>Enter details in Housing table starting in cell at right and in Entertainment table starting in cell G14. Next instruction is in cell A27.</t>
  </si>
  <si>
    <t>HOUSING</t>
  </si>
  <si>
    <t>Projected Cost</t>
  </si>
  <si>
    <t>Actual Cost</t>
  </si>
  <si>
    <t>Difference</t>
  </si>
  <si>
    <t>ENTERTAINMENT</t>
  </si>
  <si>
    <t>Video/DVD</t>
  </si>
  <si>
    <t>Phone</t>
  </si>
  <si>
    <t>CDs</t>
  </si>
  <si>
    <t>Electricity</t>
  </si>
  <si>
    <t>Movies</t>
  </si>
  <si>
    <t>Gas</t>
  </si>
  <si>
    <t>Concerts</t>
  </si>
  <si>
    <t>Water and sewer</t>
  </si>
  <si>
    <t>Sporting events</t>
  </si>
  <si>
    <t>Internet</t>
  </si>
  <si>
    <t>Live theater</t>
  </si>
  <si>
    <t>Waste removal</t>
  </si>
  <si>
    <t>Maintenance or repairs</t>
  </si>
  <si>
    <t>Other</t>
  </si>
  <si>
    <t>Supplies</t>
  </si>
  <si>
    <t>Subtotal</t>
  </si>
  <si>
    <t>LOANS</t>
  </si>
  <si>
    <t>Enter details in Transportation table starting in cell at right and in Loans table starting in cell G26. Next instruction is in cell A37.</t>
  </si>
  <si>
    <t>TRANSPORTATION</t>
  </si>
  <si>
    <t>Personal</t>
  </si>
  <si>
    <t>Vehicle payment</t>
  </si>
  <si>
    <t>NFCU Credit Line</t>
  </si>
  <si>
    <t>Bus/taxi fare</t>
  </si>
  <si>
    <t>Insurance</t>
  </si>
  <si>
    <t>Licensing</t>
  </si>
  <si>
    <t>Fuel</t>
  </si>
  <si>
    <t>Maintenance</t>
  </si>
  <si>
    <t>Enter details in Insurance table starting in cell at right and in Taxes table starting in cell G35. Next instruction is in cell A44.</t>
  </si>
  <si>
    <t>INSURANCE</t>
  </si>
  <si>
    <t>Home</t>
  </si>
  <si>
    <t>TAXES</t>
  </si>
  <si>
    <t>Health</t>
  </si>
  <si>
    <t>Federal</t>
  </si>
  <si>
    <t>Life</t>
  </si>
  <si>
    <t>State</t>
  </si>
  <si>
    <t>Local</t>
  </si>
  <si>
    <t>Enter details in Food table starting in cell at right and in Savings table starting in cell G42. Next instruction is in cell A50.</t>
  </si>
  <si>
    <t>Misc. Shopping</t>
  </si>
  <si>
    <t>Amazon</t>
  </si>
  <si>
    <t>SAVINGS OR INVESTMENTS</t>
  </si>
  <si>
    <t>Exchange</t>
  </si>
  <si>
    <t>Retirement account</t>
  </si>
  <si>
    <t>Investment account (E*Trade)</t>
  </si>
  <si>
    <t>Investment Account (Fidelity)</t>
  </si>
  <si>
    <t>Savings</t>
  </si>
  <si>
    <t>Enter details in Pets table starting in cell at right and in Gifts table starting in cell G48. Next instruction is in cell A58.</t>
  </si>
  <si>
    <t>PETS</t>
  </si>
  <si>
    <t>Food</t>
  </si>
  <si>
    <t>Medical</t>
  </si>
  <si>
    <t>GIFTS AND DONATIONS</t>
  </si>
  <si>
    <t>Grooming</t>
  </si>
  <si>
    <t>Toys</t>
  </si>
  <si>
    <t>Charity 1</t>
  </si>
  <si>
    <t>Charity 2</t>
  </si>
  <si>
    <t>Enter details in Personal Care table starting in cell at right and in Legal table starting in cell G54. Next instruction is in cell A61.</t>
  </si>
  <si>
    <t>PERSONAL CARE</t>
  </si>
  <si>
    <t>LEGAL</t>
  </si>
  <si>
    <t>Attorney</t>
  </si>
  <si>
    <t>Hair/nails</t>
  </si>
  <si>
    <t>Child Support</t>
  </si>
  <si>
    <t>Total Projected Cost is auto calculated in cell J61, Total Actual Cost in J63, and Total Difference in J65.</t>
  </si>
  <si>
    <t>Clothing</t>
  </si>
  <si>
    <t>Payments on lien or judgment</t>
  </si>
  <si>
    <t>Dry cleaning</t>
  </si>
  <si>
    <t>Health club</t>
  </si>
  <si>
    <t>Organization dues or fees</t>
  </si>
  <si>
    <t>Education</t>
  </si>
  <si>
    <t>Total Projected Cost</t>
  </si>
  <si>
    <t>Total Actual Cost</t>
  </si>
  <si>
    <t>Total Difference</t>
  </si>
  <si>
    <t>Date</t>
  </si>
  <si>
    <t>Net Assets</t>
  </si>
  <si>
    <t>Day's Gain</t>
  </si>
  <si>
    <t>Total Gain</t>
  </si>
  <si>
    <t>Funds Added</t>
  </si>
  <si>
    <t>Current Net Assets</t>
  </si>
  <si>
    <t>Family Stuff</t>
  </si>
  <si>
    <t>Business Course</t>
  </si>
  <si>
    <t>Hobby</t>
  </si>
  <si>
    <t>Mastercard</t>
  </si>
  <si>
    <t>Visa Card</t>
  </si>
  <si>
    <t>Store Card 1</t>
  </si>
  <si>
    <t>Store Card 2</t>
  </si>
  <si>
    <t>Charity</t>
  </si>
  <si>
    <t>Investment Portfolio 2</t>
  </si>
  <si>
    <t>Investment Portfolio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</si>
</sst>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7" formatCode="&quot;$&quot;#,##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36"/>
      <color theme="5" tint="-0.499984740745262"/>
      <name val="Calibri Light"/>
      <family val="2"/>
      <scheme val="major"/>
    </font>
    <font>
      <sz val="10"/>
      <color theme="0"/>
      <name val="Calibri"/>
      <family val="2"/>
      <scheme val="minor"/>
    </font>
    <font>
      <sz val="14"/>
      <color theme="1" tint="0.24994659260841701"/>
      <name val="Calibri Light"/>
      <family val="1"/>
      <scheme val="major"/>
    </font>
    <font>
      <sz val="14"/>
      <color theme="0"/>
      <name val="Calibri Light"/>
      <family val="1"/>
      <scheme val="major"/>
    </font>
    <font>
      <sz val="10"/>
      <color theme="1" tint="0.24994659260841701"/>
      <name val="Calibri Light"/>
      <family val="2"/>
      <scheme val="maj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 tint="0.24994659260841701"/>
      <name val="Calibri Light"/>
      <family val="1"/>
      <scheme val="major"/>
    </font>
    <font>
      <sz val="12"/>
      <color theme="1" tint="0.24994659260841701"/>
      <name val="Calibri"/>
      <family val="2"/>
      <scheme val="minor"/>
    </font>
    <font>
      <b/>
      <sz val="12"/>
      <color theme="1" tint="0.24994659260841701"/>
      <name val="Calibri"/>
      <family val="2"/>
      <charset val="238"/>
      <scheme val="minor"/>
    </font>
    <font>
      <b/>
      <sz val="20"/>
      <color theme="0"/>
      <name val="Bradley Hand ITC"/>
      <family val="4"/>
    </font>
    <font>
      <b/>
      <sz val="20"/>
      <color theme="1"/>
      <name val="Bradley Hand ITC"/>
      <family val="4"/>
    </font>
    <font>
      <b/>
      <sz val="20"/>
      <color theme="1"/>
      <name val="Chalkboard SE Bold"/>
    </font>
    <font>
      <b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</cellStyleXfs>
  <cellXfs count="47">
    <xf numFmtId="0" fontId="0" fillId="0" borderId="0" xfId="0"/>
    <xf numFmtId="0" fontId="5" fillId="0" borderId="0" xfId="0" applyFont="1"/>
    <xf numFmtId="0" fontId="1" fillId="0" borderId="0" xfId="0" applyFont="1"/>
    <xf numFmtId="0" fontId="5" fillId="0" borderId="0" xfId="0" applyFont="1" applyAlignment="1">
      <alignment wrapText="1"/>
    </xf>
    <xf numFmtId="0" fontId="1" fillId="2" borderId="0" xfId="0" applyFont="1" applyFill="1"/>
    <xf numFmtId="0" fontId="6" fillId="2" borderId="0" xfId="2" applyFont="1" applyFill="1" applyBorder="1" applyAlignment="1">
      <alignment vertical="center"/>
    </xf>
    <xf numFmtId="0" fontId="2" fillId="2" borderId="0" xfId="2" applyFill="1" applyBorder="1"/>
    <xf numFmtId="0" fontId="7" fillId="0" borderId="0" xfId="0" applyFont="1"/>
    <xf numFmtId="0" fontId="9" fillId="3" borderId="4" xfId="4" applyFont="1" applyFill="1" applyBorder="1" applyAlignment="1">
      <alignment vertical="center"/>
    </xf>
    <xf numFmtId="0" fontId="9" fillId="3" borderId="5" xfId="4" applyFont="1" applyFill="1" applyBorder="1" applyAlignment="1">
      <alignment vertical="center"/>
    </xf>
    <xf numFmtId="0" fontId="3" fillId="0" borderId="0" xfId="3" applyBorder="1" applyAlignment="1">
      <alignment vertical="center" wrapText="1"/>
    </xf>
    <xf numFmtId="0" fontId="11" fillId="4" borderId="6" xfId="3" applyFont="1" applyFill="1" applyBorder="1" applyAlignment="1">
      <alignment horizontal="left" vertical="center" wrapText="1" indent="1"/>
    </xf>
    <xf numFmtId="8" fontId="12" fillId="5" borderId="6" xfId="0" applyNumberFormat="1" applyFont="1" applyFill="1" applyBorder="1" applyAlignment="1">
      <alignment horizontal="right" vertical="center" indent="1"/>
    </xf>
    <xf numFmtId="0" fontId="11" fillId="6" borderId="4" xfId="3" applyFont="1" applyFill="1" applyBorder="1" applyAlignment="1">
      <alignment vertical="center"/>
    </xf>
    <xf numFmtId="8" fontId="11" fillId="6" borderId="6" xfId="0" applyNumberFormat="1" applyFont="1" applyFill="1" applyBorder="1" applyAlignment="1">
      <alignment vertical="center"/>
    </xf>
    <xf numFmtId="0" fontId="3" fillId="0" borderId="0" xfId="3" applyBorder="1" applyAlignment="1">
      <alignment vertical="center"/>
    </xf>
    <xf numFmtId="8" fontId="12" fillId="7" borderId="6" xfId="0" applyNumberFormat="1" applyFont="1" applyFill="1" applyBorder="1" applyAlignment="1">
      <alignment vertical="center"/>
    </xf>
    <xf numFmtId="0" fontId="10" fillId="0" borderId="0" xfId="0" applyFont="1"/>
    <xf numFmtId="0" fontId="9" fillId="3" borderId="7" xfId="4" applyFont="1" applyFill="1" applyBorder="1" applyAlignment="1">
      <alignment vertical="center"/>
    </xf>
    <xf numFmtId="0" fontId="3" fillId="0" borderId="0" xfId="3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0" xfId="0" applyFont="1"/>
    <xf numFmtId="0" fontId="14" fillId="0" borderId="0" xfId="0" applyFont="1" applyAlignment="1">
      <alignment vertical="center"/>
    </xf>
    <xf numFmtId="164" fontId="1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8" borderId="0" xfId="0" applyFont="1" applyFill="1" applyAlignment="1">
      <alignment horizontal="left"/>
    </xf>
    <xf numFmtId="0" fontId="17" fillId="0" borderId="0" xfId="0" applyFont="1"/>
    <xf numFmtId="0" fontId="17" fillId="9" borderId="0" xfId="0" applyFont="1" applyFill="1" applyAlignment="1">
      <alignment horizontal="center"/>
    </xf>
    <xf numFmtId="15" fontId="17" fillId="9" borderId="0" xfId="1" applyNumberFormat="1" applyFont="1" applyFill="1" applyAlignment="1">
      <alignment horizontal="center"/>
    </xf>
    <xf numFmtId="15" fontId="17" fillId="9" borderId="0" xfId="0" applyNumberFormat="1" applyFont="1" applyFill="1" applyAlignment="1">
      <alignment horizontal="center"/>
    </xf>
    <xf numFmtId="164" fontId="17" fillId="0" borderId="0" xfId="1" applyNumberFormat="1" applyFont="1" applyAlignment="1">
      <alignment horizontal="center"/>
    </xf>
    <xf numFmtId="164" fontId="18" fillId="0" borderId="0" xfId="1" applyNumberFormat="1" applyFont="1"/>
    <xf numFmtId="44" fontId="17" fillId="0" borderId="0" xfId="1" applyFont="1" applyAlignment="1">
      <alignment horizontal="center"/>
    </xf>
    <xf numFmtId="44" fontId="18" fillId="0" borderId="0" xfId="1" applyFont="1"/>
    <xf numFmtId="0" fontId="17" fillId="0" borderId="0" xfId="0" applyFont="1" applyAlignment="1">
      <alignment horizontal="center"/>
    </xf>
    <xf numFmtId="0" fontId="18" fillId="0" borderId="0" xfId="0" applyFont="1"/>
    <xf numFmtId="0" fontId="8" fillId="10" borderId="0" xfId="0" applyFont="1" applyFill="1"/>
    <xf numFmtId="44" fontId="0" fillId="10" borderId="0" xfId="1" applyFont="1" applyFill="1"/>
    <xf numFmtId="0" fontId="0" fillId="0" borderId="5" xfId="0" applyFill="1" applyBorder="1" applyAlignment="1">
      <alignment vertical="center"/>
    </xf>
    <xf numFmtId="167" fontId="19" fillId="0" borderId="5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167" fontId="19" fillId="0" borderId="0" xfId="0" applyNumberFormat="1" applyFont="1" applyFill="1" applyAlignment="1">
      <alignment vertical="center"/>
    </xf>
    <xf numFmtId="0" fontId="0" fillId="10" borderId="0" xfId="0" applyFill="1"/>
    <xf numFmtId="44" fontId="19" fillId="10" borderId="0" xfId="0" applyNumberFormat="1" applyFont="1" applyFill="1"/>
  </cellXfs>
  <cellStyles count="5">
    <cellStyle name="Currency" xfId="1" builtinId="4"/>
    <cellStyle name="Heading 1" xfId="2" builtinId="16"/>
    <cellStyle name="Heading 2" xfId="3" builtinId="17"/>
    <cellStyle name="Heading 3" xfId="4" builtinId="18"/>
    <cellStyle name="Normal" xfId="0" builtinId="0"/>
  </cellStyles>
  <dxfs count="13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 tint="0.24994659260841701"/>
        <charset val="238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numFmt numFmtId="164" formatCode="&quot;$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rgb="FF404040"/>
      </font>
    </dxf>
    <dxf>
      <font>
        <strike val="0"/>
        <outline val="0"/>
        <shadow val="0"/>
        <u val="none"/>
        <vertAlign val="baseline"/>
        <sz val="12"/>
        <color theme="1" tint="0.24994659260841701"/>
        <name val="Calibri Light"/>
        <family val="1"/>
        <scheme val="major"/>
      </font>
      <alignment horizontal="general" vertical="center" textRotation="0" wrapText="0" indent="0" justifyLastLine="0" shrinkToFit="0" readingOrder="0"/>
    </dxf>
    <dxf>
      <fill>
        <patternFill patternType="solid">
          <fgColor theme="2" tint="0.59996337778862885"/>
          <bgColor theme="0" tint="-4.9989318521683403E-2"/>
        </patternFill>
      </fill>
    </dxf>
    <dxf>
      <fill>
        <patternFill patternType="solid">
          <fgColor theme="2" tint="0.79995117038483843"/>
          <bgColor theme="2"/>
        </patternFill>
      </fill>
    </dxf>
    <dxf>
      <border>
        <top style="thin">
          <color theme="6" tint="-0.499984740745262"/>
        </top>
      </border>
    </dxf>
    <dxf>
      <font>
        <color theme="2" tint="0.79995117038483843"/>
      </font>
      <fill>
        <patternFill>
          <bgColor theme="6" tint="-0.499984740745262"/>
        </patternFill>
      </fill>
      <border>
        <top style="thick">
          <color theme="0"/>
        </top>
      </border>
    </dxf>
    <dxf>
      <font>
        <b val="0"/>
        <i val="0"/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6" tint="-0.499984740745262"/>
        </bottom>
        <vertical/>
        <horizontal/>
      </border>
    </dxf>
  </dxfs>
  <tableStyles count="1" defaultTableStyle="TableStyleMedium2" defaultPivotStyle="PivotStyleLight16">
    <tableStyle name="Address Book" pivot="0" count="5" xr9:uid="{78F0F22A-1CD7-4101-B655-24C52A06B47B}">
      <tableStyleElement type="wholeTable" dxfId="136"/>
      <tableStyleElement type="headerRow" dxfId="135"/>
      <tableStyleElement type="totalRow" dxfId="134"/>
      <tableStyleElement type="firstRowStripe" dxfId="133"/>
      <tableStyleElement type="secondRowStripe" dxfId="1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179397</xdr:colOff>
      <xdr:row>1</xdr:row>
      <xdr:rowOff>154781</xdr:rowOff>
    </xdr:from>
    <xdr:to>
      <xdr:col>1</xdr:col>
      <xdr:colOff>934305</xdr:colOff>
      <xdr:row>2</xdr:row>
      <xdr:rowOff>0</xdr:rowOff>
    </xdr:to>
    <xdr:pic>
      <xdr:nvPicPr>
        <xdr:cNvPr id="4" name="Picture 3" descr="Decorative Element&#10;">
          <a:extLst>
            <a:ext uri="{FF2B5EF4-FFF2-40B4-BE49-F238E27FC236}">
              <a16:creationId xmlns:a16="http://schemas.microsoft.com/office/drawing/2014/main" id="{E270C1B1-682C-45DA-9F1E-673065D02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947" y="335756"/>
          <a:ext cx="754908" cy="7500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72519447-AC8B-466C-81B7-84967E979C67}" name="Housing14" displayName="Housing14" ref="B14:E25" totalsRowCount="1" headerRowDxfId="131" dataDxfId="130" totalsRowDxfId="129">
  <autoFilter ref="B14:E24" xr:uid="{3A215DC3-65B9-4E4E-A4F2-57B0E7DF6C60}"/>
  <tableColumns count="4">
    <tableColumn id="1" xr3:uid="{6BDCF054-E9DD-401D-8C73-EE3938D9B6E0}" name="HOUSING" totalsRowLabel="Subtotal" dataDxfId="128" totalsRowDxfId="27"/>
    <tableColumn id="2" xr3:uid="{0033747D-130D-4E25-A023-837305037404}" name="Projected Cost" dataDxfId="127" totalsRowDxfId="26"/>
    <tableColumn id="3" xr3:uid="{A9558D7D-53D2-494E-9BD2-3DE6A57743DA}" name="Actual Cost" dataDxfId="126" totalsRowDxfId="25"/>
    <tableColumn id="4" xr3:uid="{08941519-A61F-44CD-8D45-A77E3073FEBF}" name="Difference" totalsRowFunction="sum" dataDxfId="125" totalsRowDxfId="24">
      <calculatedColumnFormula>Housing14[[#This Row],[Projected Cost]]-Housing14[[#This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Housing Costs in this table. Difference is auto calculated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27B47B11-0317-4255-AB1F-66F028EB9CBF}" name="Pets23" displayName="Pets23" ref="B50:E56" totalsRowCount="1" headerRowDxfId="56" dataDxfId="55" totalsRowDxfId="54">
  <autoFilter ref="B50:E55" xr:uid="{7240E81C-9181-419A-AAD4-50245D91CB21}"/>
  <tableColumns count="4">
    <tableColumn id="1" xr3:uid="{B419FD70-2B98-4E60-B725-0C9C0C73544B}" name="PETS" totalsRowLabel="Subtotal" dataDxfId="52" totalsRowDxfId="53"/>
    <tableColumn id="2" xr3:uid="{30446F6A-AB1A-4E0D-B7F5-AFE727585004}" name="Projected Cost" dataDxfId="50" totalsRowDxfId="51"/>
    <tableColumn id="3" xr3:uid="{FE39FBFA-5AEF-40D4-A92B-1CFF27A73164}" name="Actual Cost" dataDxfId="48" totalsRowDxfId="49"/>
    <tableColumn id="4" xr3:uid="{61E31A4A-D979-4314-A3E2-70A04C699F67}" name="Difference" totalsRowFunction="sum" dataDxfId="46" totalsRowDxfId="47">
      <calculatedColumnFormula>Pets23[[#This Row],[Projected Cost]]-Pets23[[#This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Pets Costs in this table. Difference is auto calculated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8A362743-F884-48A3-BBD4-5603A3B10065}" name="Legal24" displayName="Legal24" ref="G58:J63" totalsRowCount="1" headerRowDxfId="45" dataDxfId="44" totalsRowDxfId="43">
  <autoFilter ref="G58:J62" xr:uid="{24D108F6-0F3F-4D94-B91A-4C914A363AC8}"/>
  <tableColumns count="4">
    <tableColumn id="1" xr3:uid="{D89AAA2B-7B20-44F1-93C5-243C86568275}" name="LEGAL" totalsRowLabel="Subtotal" dataDxfId="41" totalsRowDxfId="42"/>
    <tableColumn id="2" xr3:uid="{F3CD4168-B0C7-4B35-9881-74E44B342683}" name="Projected Cost" dataDxfId="39" totalsRowDxfId="40"/>
    <tableColumn id="3" xr3:uid="{56DDE5C6-7C37-49AB-8E8F-DA84A664F3C9}" name="Actual Cost" dataDxfId="37" totalsRowDxfId="38"/>
    <tableColumn id="4" xr3:uid="{D45C5710-30F2-4C89-B1DC-93125851942F}" name="Difference" totalsRowFunction="sum" dataDxfId="35" totalsRowDxfId="36">
      <calculatedColumnFormula>Legal24[[#This Row],[Projected Cost]]-Legal24[[#This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Legal Costs in this table. Difference is auto calculated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FE05DF3C-9123-4216-A43C-DDEF80F3DE26}" name="PersonalCare25" displayName="PersonalCare25" ref="B58:E67" totalsRowCount="1" headerRowDxfId="34" dataDxfId="33" totalsRowDxfId="32">
  <autoFilter ref="B58:E66" xr:uid="{851E0DDE-9670-494A-8071-9B17CFECC28B}"/>
  <tableColumns count="4">
    <tableColumn id="1" xr3:uid="{1D556764-D06D-4A86-A895-56DCA7CC93AB}" name="PERSONAL CARE" totalsRowLabel="Subtotal" dataDxfId="31" totalsRowDxfId="23"/>
    <tableColumn id="2" xr3:uid="{C7D889FF-56A4-456F-8951-B399B999C633}" name="Projected Cost" dataDxfId="30" totalsRowDxfId="22"/>
    <tableColumn id="3" xr3:uid="{1B26FEF4-21BF-452F-B33D-3EE478825063}" name="Actual Cost" dataDxfId="29" totalsRowDxfId="21"/>
    <tableColumn id="4" xr3:uid="{4398E56E-95DF-44BE-AA8E-13B2354364E5}" name="Difference" totalsRowFunction="sum" dataDxfId="28" totalsRowDxfId="20">
      <calculatedColumnFormula>PersonalCare25[[#This Row],[Projected Cost]]-PersonalCare25[[#This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Personal Care Costs in this table. Difference is auto calculated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7CDAFBA-5C29-48D8-9FC5-6BD41446F4E8}" name="Entertainment15" displayName="Entertainment15" ref="G14:J24" totalsRowCount="1" headerRowDxfId="124" dataDxfId="123" totalsRowDxfId="122" headerRowCellStyle="Normal">
  <autoFilter ref="G14:J23" xr:uid="{986FC888-31EB-4C45-923E-91DF7947E5FB}"/>
  <tableColumns count="4">
    <tableColumn id="1" xr3:uid="{C9B500A4-31BC-49C3-B797-BD59139A4016}" name="ENTERTAINMENT" totalsRowLabel="Subtotal" dataDxfId="121" totalsRowDxfId="19"/>
    <tableColumn id="2" xr3:uid="{0A684783-C4D3-483A-82CC-CDC959F75B6E}" name="Projected Cost" dataDxfId="120" totalsRowDxfId="18"/>
    <tableColumn id="3" xr3:uid="{DD641FD9-5BD0-4A96-A21B-FDB4B38508F9}" name="Actual Cost" dataDxfId="119" totalsRowDxfId="17"/>
    <tableColumn id="4" xr3:uid="{6D83AD6B-1243-48C7-9EE5-4B33E581C621}" name="Difference" totalsRowFunction="sum" dataDxfId="118" totalsRowDxfId="16">
      <calculatedColumnFormula>Entertainment15[[#This Row],[Projected Cost]]-Entertainment15[[#This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Entertainment Costs in this table. Difference is auto calculated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EACFA79F-7799-4904-82F7-2D6BEAC5B44A}" name="Loans16" displayName="Loans16" ref="G26:J36" totalsRowCount="1" headerRowDxfId="117" dataDxfId="116" totalsRowDxfId="115">
  <autoFilter ref="G26:J35" xr:uid="{F41DB375-71D8-4DE3-BFF8-33FFAAF6E225}"/>
  <tableColumns count="4">
    <tableColumn id="1" xr3:uid="{D26AB3BD-008D-4E4B-BFCA-52B1CCC8D5F7}" name="LOANS" totalsRowLabel="Subtotal" dataDxfId="114" totalsRowDxfId="15"/>
    <tableColumn id="2" xr3:uid="{DA7DA8FC-40BA-42AE-8790-1AF61726F9E7}" name="Projected Cost" dataDxfId="113" totalsRowDxfId="14"/>
    <tableColumn id="3" xr3:uid="{7D3AC5B3-AA67-4C0D-9C53-8FFC421CCD6B}" name="Actual Cost" dataDxfId="112" totalsRowDxfId="13"/>
    <tableColumn id="4" xr3:uid="{567C9F04-1C80-4570-BC8C-13C948339931}" name="Difference" totalsRowFunction="sum" dataDxfId="111" totalsRowDxfId="12">
      <calculatedColumnFormula>Loans16[[#This Row],[Projected Cost]]-Loans16[[#This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Loan Costs in this table. Difference is auto calculated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D8200B2F-5708-4728-8B08-3B4D6AA656C7}" name="Transportation17" displayName="Transportation17" ref="B27:E35" totalsRowCount="1" headerRowDxfId="110" dataDxfId="109" totalsRowDxfId="108">
  <autoFilter ref="B27:E34" xr:uid="{AC9D6263-1730-4476-A8E9-44062C73F6FF}"/>
  <tableColumns count="4">
    <tableColumn id="1" xr3:uid="{0F325BFA-C419-41E2-8C79-7F2580038A46}" name="TRANSPORTATION" totalsRowLabel="Subtotal" dataDxfId="106" totalsRowDxfId="107"/>
    <tableColumn id="2" xr3:uid="{E8A6162C-4E13-4A9F-8DD4-C4874E325115}" name="Projected Cost" dataDxfId="104" totalsRowDxfId="105"/>
    <tableColumn id="3" xr3:uid="{12F5D112-9764-48A4-8825-F665D755458D}" name="Actual Cost" dataDxfId="102" totalsRowDxfId="103"/>
    <tableColumn id="4" xr3:uid="{A3F510A5-BD5F-4E7D-A88A-7AB6EE01EFDB}" name="Difference" totalsRowFunction="sum" dataDxfId="100" totalsRowDxfId="101">
      <calculatedColumnFormula>Transportation17[[#This Row],[Projected Cost]]-Transportation17[[#This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Transportation Costs in this table. Difference is auto calculated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2FBD17EF-4D60-4950-A82C-1CD4AFDE66AA}" name="Insurance18" displayName="Insurance18" ref="B37:E42" totalsRowCount="1" headerRowDxfId="99" dataDxfId="98" totalsRowDxfId="97">
  <autoFilter ref="B37:E41" xr:uid="{9FD2C296-7FE0-4CAE-88CC-8D0B748DF1C4}"/>
  <tableColumns count="4">
    <tableColumn id="1" xr3:uid="{626B535C-F6D1-4C3A-A4BA-878C23766D21}" name="INSURANCE" totalsRowLabel="Subtotal" dataDxfId="95" totalsRowDxfId="96"/>
    <tableColumn id="2" xr3:uid="{B074695D-3228-4279-9189-92F7C5EB72DB}" name="Projected Cost" dataDxfId="93" totalsRowDxfId="94"/>
    <tableColumn id="3" xr3:uid="{7EA14F40-1FEF-45EF-A7CE-AD09155BAC9E}" name="Actual Cost" dataDxfId="91" totalsRowDxfId="92"/>
    <tableColumn id="4" xr3:uid="{1517703B-0017-4172-99FB-A7478F9AD05F}" name="Difference" totalsRowFunction="sum" dataDxfId="89" totalsRowDxfId="90">
      <calculatedColumnFormula>Insurance18[[#This Row],[Projected Cost]]-Insurance18[[#This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Insurance Costs in this table. Difference is auto calculated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BCCB7A-DCEC-4D93-9F17-3FBEA6F2D910}" name="Taxes19" displayName="Taxes19" ref="G38:J43" totalsRowCount="1" headerRowDxfId="88" dataDxfId="87" totalsRowDxfId="86">
  <autoFilter ref="G38:J42" xr:uid="{12455FCA-1AFA-4602-979B-02DD6939FB15}"/>
  <tableColumns count="4">
    <tableColumn id="1" xr3:uid="{AC195375-8CD9-407B-90D1-A50885777C00}" name="TAXES" totalsRowLabel="Subtotal" dataDxfId="85" totalsRowDxfId="11"/>
    <tableColumn id="2" xr3:uid="{F29BAA3C-3282-4E37-82B1-560F01A4D199}" name="Projected Cost" dataDxfId="84" totalsRowDxfId="10"/>
    <tableColumn id="3" xr3:uid="{EDEA8CF1-0B49-4FD1-B053-A8C3BC6FA4E9}" name="Actual Cost" dataDxfId="83" totalsRowDxfId="9"/>
    <tableColumn id="4" xr3:uid="{6A24AC6C-6834-4EE1-B37C-6B7FBE7914F6}" name="Difference" totalsRowFunction="sum" dataDxfId="82" totalsRowDxfId="8">
      <calculatedColumnFormula>Taxes19[[#This Row],[Projected Cost]]-Taxes19[[#This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Taxes Costs in this table. Difference is auto calculated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E81084FE-9679-4A58-87FA-14B708201D02}" name="Savings20" displayName="Savings20" ref="G45:J50" totalsRowCount="1" headerRowDxfId="81" dataDxfId="80" totalsRowDxfId="79">
  <autoFilter ref="G45:J49" xr:uid="{F41D0DFA-D5F9-4538-90D1-0F37262DA64A}"/>
  <tableColumns count="4">
    <tableColumn id="1" xr3:uid="{6680B2FD-32B3-4D2A-90FB-836669FD905A}" name="SAVINGS OR INVESTMENTS" totalsRowLabel="Subtotal" dataDxfId="78" totalsRowDxfId="7"/>
    <tableColumn id="2" xr3:uid="{02AE46EA-8197-443E-AA0D-AB3D4705D92A}" name="Projected Cost" dataDxfId="77" totalsRowDxfId="6"/>
    <tableColumn id="3" xr3:uid="{A7296915-6D26-4AB0-AC64-BBB418A8349A}" name="Actual Cost" dataDxfId="76" totalsRowDxfId="5"/>
    <tableColumn id="4" xr3:uid="{40FA3FB5-5110-4779-98EE-A6E8156A0D47}" name="Difference" totalsRowFunction="sum" dataDxfId="75" totalsRowDxfId="4">
      <calculatedColumnFormula>Savings20[[#This Row],[Projected Cost]]-Savings20[[#This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Costs for Savings or Investments in this table. Difference is auto calculated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3D265ED9-5491-4EFB-90CD-5B8B1B7C0B63}" name="Food21" displayName="Food21" ref="B44:E48" totalsRowCount="1" headerRowDxfId="74" dataDxfId="73" totalsRowDxfId="72">
  <autoFilter ref="B44:E47" xr:uid="{DA722322-C573-42A2-B9B7-AA942D48396C}"/>
  <tableColumns count="4">
    <tableColumn id="1" xr3:uid="{A801BCBC-6640-4107-8F5E-DFB81623CFE0}" name="Misc. Shopping" totalsRowLabel="Subtotal" dataDxfId="70" totalsRowDxfId="71"/>
    <tableColumn id="2" xr3:uid="{09062160-B9C6-41E7-B4A3-21DBCD4C8855}" name="Projected Cost" dataDxfId="68" totalsRowDxfId="69"/>
    <tableColumn id="3" xr3:uid="{6E60DB0A-E261-44A8-BE65-8EA61E2A2AFA}" name="Actual Cost" dataDxfId="66" totalsRowDxfId="67"/>
    <tableColumn id="4" xr3:uid="{EF837847-3F73-46CF-B7FA-462B832B16D5}" name="Difference" totalsRowFunction="sum" dataDxfId="64" totalsRowDxfId="65">
      <calculatedColumnFormula>Food21[[#This Row],[Projected Cost]]-Food21[[#This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Food Costs in this table. Difference is auto calculated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99031AD9-DE6D-47DC-BDA9-075D4BEB8791}" name="Gifts22" displayName="Gifts22" ref="G52:J56" totalsRowCount="1" headerRowDxfId="63" dataDxfId="62" totalsRowDxfId="61">
  <autoFilter ref="G52:J55" xr:uid="{B29901CD-40C9-49C7-8608-F42634B65C64}"/>
  <tableColumns count="4">
    <tableColumn id="1" xr3:uid="{8FBD1B4A-544B-4B18-BF80-72DC7FE6B028}" name="GIFTS AND DONATIONS" totalsRowLabel="Subtotal" dataDxfId="60" totalsRowDxfId="3"/>
    <tableColumn id="2" xr3:uid="{FADFDC2D-0B7D-42B1-A015-A80A41F61A74}" name="Projected Cost" dataDxfId="59" totalsRowDxfId="2"/>
    <tableColumn id="3" xr3:uid="{77985865-49DE-41A0-A2E7-9A0807AC6AAA}" name="Actual Cost" dataDxfId="58" totalsRowDxfId="1"/>
    <tableColumn id="4" xr3:uid="{BAAD1BA6-2A55-472F-918A-E7F249E68A08}" name="Difference" totalsRowFunction="sum" dataDxfId="57" totalsRowDxfId="0">
      <calculatedColumnFormula>Gifts22[[#This Row],[Projected Cost]]-Gifts22[[#This Row],[Actual Cost]]</calculatedColumnFormula>
    </tableColumn>
  </tableColumns>
  <tableStyleInfo name="Address Book" showFirstColumn="1" showLastColumn="1" showRowStripes="1" showColumnStripes="0"/>
  <extLst>
    <ext xmlns:x14="http://schemas.microsoft.com/office/spreadsheetml/2009/9/main" uri="{504A1905-F514-4f6f-8877-14C23A59335A}">
      <x14:table altTextSummary="Enter Projected and Actual Costs for Gifts and Donations in this table. Difference is auto calculated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CB8A9-DCEE-4948-800D-A184ED8E947A}">
  <dimension ref="A1:J71"/>
  <sheetViews>
    <sheetView tabSelected="1" workbookViewId="0">
      <selection activeCell="C14" sqref="C14"/>
    </sheetView>
  </sheetViews>
  <sheetFormatPr defaultRowHeight="15"/>
  <cols>
    <col min="1" max="1" width="3.140625" style="7" customWidth="1"/>
    <col min="2" max="2" width="35" customWidth="1"/>
    <col min="3" max="3" width="18.140625" customWidth="1"/>
    <col min="4" max="4" width="14.7109375" customWidth="1"/>
    <col min="5" max="5" width="14.28515625" customWidth="1"/>
    <col min="6" max="6" width="3" customWidth="1"/>
    <col min="7" max="7" width="35" customWidth="1"/>
    <col min="8" max="8" width="18.140625" customWidth="1"/>
    <col min="9" max="9" width="14.7109375" customWidth="1"/>
    <col min="10" max="10" width="20.140625" customWidth="1"/>
    <col min="11" max="11" width="3" customWidth="1"/>
  </cols>
  <sheetData>
    <row r="1" spans="1:10" s="2" customFormat="1">
      <c r="A1" s="1" t="s">
        <v>0</v>
      </c>
    </row>
    <row r="2" spans="1:10" s="2" customFormat="1" ht="71.25" customHeight="1">
      <c r="A2" s="3" t="s">
        <v>1</v>
      </c>
      <c r="B2" s="4"/>
      <c r="C2" s="5" t="s">
        <v>2</v>
      </c>
      <c r="D2" s="6"/>
      <c r="E2" s="6"/>
      <c r="F2" s="6"/>
      <c r="G2" s="6"/>
      <c r="H2" s="6"/>
      <c r="I2" s="6"/>
      <c r="J2" s="6"/>
    </row>
    <row r="3" spans="1:10" ht="22.5" customHeight="1">
      <c r="B3" s="39" t="s">
        <v>3</v>
      </c>
      <c r="C3" s="40"/>
    </row>
    <row r="4" spans="1:10" ht="24.95" customHeight="1">
      <c r="A4" s="7" t="s">
        <v>4</v>
      </c>
      <c r="B4" s="8" t="s">
        <v>5</v>
      </c>
      <c r="C4" s="9"/>
      <c r="D4" s="10"/>
      <c r="E4" s="11" t="s">
        <v>6</v>
      </c>
      <c r="F4" s="11"/>
      <c r="G4" s="11"/>
      <c r="H4" s="12">
        <f>C7-J66</f>
        <v>469</v>
      </c>
    </row>
    <row r="5" spans="1:10" ht="24.95" customHeight="1">
      <c r="B5" s="13" t="s">
        <v>7</v>
      </c>
      <c r="C5" s="14">
        <v>15000</v>
      </c>
      <c r="E5" s="11"/>
      <c r="F5" s="11"/>
      <c r="G5" s="11"/>
      <c r="H5" s="12"/>
      <c r="I5" s="15"/>
    </row>
    <row r="6" spans="1:10" ht="24.95" customHeight="1">
      <c r="B6" s="13" t="s">
        <v>8</v>
      </c>
      <c r="C6" s="14">
        <v>500</v>
      </c>
      <c r="E6" s="11" t="s">
        <v>9</v>
      </c>
      <c r="F6" s="11"/>
      <c r="G6" s="11"/>
      <c r="H6" s="12">
        <f>C12-J68</f>
        <v>0</v>
      </c>
      <c r="I6" s="15"/>
    </row>
    <row r="7" spans="1:10" ht="24.95" customHeight="1">
      <c r="A7" s="7" t="s">
        <v>10</v>
      </c>
      <c r="B7" s="13" t="s">
        <v>11</v>
      </c>
      <c r="C7" s="16">
        <f>SUM(C5:C6)</f>
        <v>15500</v>
      </c>
      <c r="E7" s="11"/>
      <c r="F7" s="11"/>
      <c r="G7" s="11"/>
      <c r="H7" s="12"/>
      <c r="I7" s="15"/>
    </row>
    <row r="8" spans="1:10" ht="24.95" customHeight="1">
      <c r="B8" s="17"/>
      <c r="C8" s="17"/>
      <c r="D8" s="17"/>
      <c r="E8" s="11" t="s">
        <v>12</v>
      </c>
      <c r="F8" s="11"/>
      <c r="G8" s="11"/>
      <c r="H8" s="12">
        <f>H6-H4</f>
        <v>-469</v>
      </c>
      <c r="I8" s="15"/>
    </row>
    <row r="9" spans="1:10" ht="24.95" customHeight="1">
      <c r="A9" s="7" t="s">
        <v>13</v>
      </c>
      <c r="B9" s="8" t="s">
        <v>14</v>
      </c>
      <c r="C9" s="18"/>
      <c r="D9" s="10"/>
      <c r="E9" s="11"/>
      <c r="F9" s="11"/>
      <c r="G9" s="11"/>
      <c r="H9" s="12"/>
      <c r="I9" s="19"/>
    </row>
    <row r="10" spans="1:10" ht="24.95" customHeight="1">
      <c r="B10" s="13" t="s">
        <v>7</v>
      </c>
      <c r="C10" s="14"/>
      <c r="E10" s="41"/>
      <c r="F10" s="41"/>
      <c r="G10" s="41"/>
      <c r="H10" s="42"/>
      <c r="I10" s="15"/>
    </row>
    <row r="11" spans="1:10" ht="24.95" customHeight="1">
      <c r="B11" s="13" t="s">
        <v>8</v>
      </c>
      <c r="C11" s="14"/>
      <c r="E11" s="43"/>
      <c r="F11" s="43"/>
      <c r="G11" s="43"/>
      <c r="H11" s="44"/>
      <c r="I11" s="15"/>
    </row>
    <row r="12" spans="1:10" ht="24.95" customHeight="1">
      <c r="B12" s="13" t="s">
        <v>11</v>
      </c>
      <c r="C12" s="16">
        <f>SUM(C10:C11)</f>
        <v>0</v>
      </c>
    </row>
    <row r="13" spans="1:10" ht="22.5" customHeight="1">
      <c r="B13" s="45" t="s">
        <v>15</v>
      </c>
      <c r="C13" s="46">
        <f>'Investment Portfolio 1'!B8+'Investment Portfolio 2'!B8</f>
        <v>8793</v>
      </c>
    </row>
    <row r="14" spans="1:10" ht="24.95" customHeight="1">
      <c r="A14" s="7" t="s">
        <v>16</v>
      </c>
      <c r="B14" s="20" t="s">
        <v>17</v>
      </c>
      <c r="C14" s="20" t="s">
        <v>18</v>
      </c>
      <c r="D14" s="20" t="s">
        <v>19</v>
      </c>
      <c r="E14" s="20" t="s">
        <v>20</v>
      </c>
      <c r="F14" s="21"/>
      <c r="G14" s="20" t="s">
        <v>21</v>
      </c>
      <c r="H14" s="20" t="s">
        <v>18</v>
      </c>
      <c r="I14" s="20" t="s">
        <v>19</v>
      </c>
      <c r="J14" s="20" t="s">
        <v>20</v>
      </c>
    </row>
    <row r="15" spans="1:10" ht="24.95" customHeight="1">
      <c r="B15" s="22" t="s">
        <v>98</v>
      </c>
      <c r="C15" s="23">
        <v>2500</v>
      </c>
      <c r="D15" s="23"/>
      <c r="E15" s="23">
        <f>Housing14[[#This Row],[Projected Cost]]-Housing14[[#This Row],[Actual Cost]]</f>
        <v>2500</v>
      </c>
      <c r="F15" s="21"/>
      <c r="G15" s="22" t="s">
        <v>22</v>
      </c>
      <c r="H15" s="23"/>
      <c r="I15" s="23"/>
      <c r="J15" s="23">
        <f>Entertainment15[[#This Row],[Projected Cost]]-Entertainment15[[#This Row],[Actual Cost]]</f>
        <v>0</v>
      </c>
    </row>
    <row r="16" spans="1:10" ht="24.95" customHeight="1">
      <c r="B16" s="22" t="s">
        <v>23</v>
      </c>
      <c r="C16" s="23">
        <v>50</v>
      </c>
      <c r="D16" s="23"/>
      <c r="E16" s="23">
        <f>Housing14[[#This Row],[Projected Cost]]-Housing14[[#This Row],[Actual Cost]]</f>
        <v>50</v>
      </c>
      <c r="F16" s="21"/>
      <c r="G16" s="22" t="s">
        <v>24</v>
      </c>
      <c r="H16" s="23"/>
      <c r="I16" s="23"/>
      <c r="J16" s="23">
        <f>Entertainment15[[#This Row],[Projected Cost]]-Entertainment15[[#This Row],[Actual Cost]]</f>
        <v>0</v>
      </c>
    </row>
    <row r="17" spans="1:10" ht="24.95" customHeight="1">
      <c r="B17" s="22" t="s">
        <v>25</v>
      </c>
      <c r="C17" s="23"/>
      <c r="D17" s="23"/>
      <c r="E17" s="23">
        <f>Housing14[[#This Row],[Projected Cost]]-Housing14[[#This Row],[Actual Cost]]</f>
        <v>0</v>
      </c>
      <c r="F17" s="21"/>
      <c r="G17" s="22" t="s">
        <v>26</v>
      </c>
      <c r="H17" s="23"/>
      <c r="I17" s="23"/>
      <c r="J17" s="23">
        <f>Entertainment15[[#This Row],[Projected Cost]]-Entertainment15[[#This Row],[Actual Cost]]</f>
        <v>0</v>
      </c>
    </row>
    <row r="18" spans="1:10" ht="24.95" customHeight="1">
      <c r="B18" s="22" t="s">
        <v>27</v>
      </c>
      <c r="C18" s="23"/>
      <c r="D18" s="23"/>
      <c r="E18" s="23">
        <f>Housing14[[#This Row],[Projected Cost]]-Housing14[[#This Row],[Actual Cost]]</f>
        <v>0</v>
      </c>
      <c r="F18" s="21"/>
      <c r="G18" s="22" t="s">
        <v>28</v>
      </c>
      <c r="H18" s="23"/>
      <c r="I18" s="23"/>
      <c r="J18" s="23">
        <f>Entertainment15[[#This Row],[Projected Cost]]-Entertainment15[[#This Row],[Actual Cost]]</f>
        <v>0</v>
      </c>
    </row>
    <row r="19" spans="1:10" ht="24.95" customHeight="1">
      <c r="B19" s="22" t="s">
        <v>29</v>
      </c>
      <c r="C19" s="23"/>
      <c r="D19" s="23"/>
      <c r="E19" s="23">
        <f>Housing14[[#This Row],[Projected Cost]]-Housing14[[#This Row],[Actual Cost]]</f>
        <v>0</v>
      </c>
      <c r="F19" s="21"/>
      <c r="G19" s="22" t="s">
        <v>30</v>
      </c>
      <c r="H19" s="23"/>
      <c r="I19" s="23"/>
      <c r="J19" s="23">
        <f>Entertainment15[[#This Row],[Projected Cost]]-Entertainment15[[#This Row],[Actual Cost]]</f>
        <v>0</v>
      </c>
    </row>
    <row r="20" spans="1:10" ht="24.95" customHeight="1">
      <c r="B20" s="22" t="s">
        <v>31</v>
      </c>
      <c r="C20" s="23">
        <v>150</v>
      </c>
      <c r="D20" s="23"/>
      <c r="E20" s="23">
        <f>Housing14[[#This Row],[Projected Cost]]-Housing14[[#This Row],[Actual Cost]]</f>
        <v>150</v>
      </c>
      <c r="F20" s="21"/>
      <c r="G20" s="22" t="s">
        <v>32</v>
      </c>
      <c r="H20" s="23"/>
      <c r="I20" s="23"/>
      <c r="J20" s="23">
        <f>Entertainment15[[#This Row],[Projected Cost]]-Entertainment15[[#This Row],[Actual Cost]]</f>
        <v>0</v>
      </c>
    </row>
    <row r="21" spans="1:10" ht="24.95" customHeight="1">
      <c r="B21" s="22" t="s">
        <v>33</v>
      </c>
      <c r="C21" s="23"/>
      <c r="D21" s="23"/>
      <c r="E21" s="23">
        <f>Housing14[[#This Row],[Projected Cost]]-Housing14[[#This Row],[Actual Cost]]</f>
        <v>0</v>
      </c>
      <c r="F21" s="21"/>
      <c r="G21" s="22" t="s">
        <v>100</v>
      </c>
      <c r="H21" s="23">
        <v>500</v>
      </c>
      <c r="I21" s="23"/>
      <c r="J21" s="23">
        <f>Entertainment15[[#This Row],[Projected Cost]]-Entertainment15[[#This Row],[Actual Cost]]</f>
        <v>500</v>
      </c>
    </row>
    <row r="22" spans="1:10" ht="24.95" customHeight="1">
      <c r="B22" s="22" t="s">
        <v>34</v>
      </c>
      <c r="C22" s="23"/>
      <c r="D22" s="23"/>
      <c r="E22" s="23"/>
      <c r="F22" s="21"/>
      <c r="G22" s="22" t="s">
        <v>35</v>
      </c>
      <c r="H22" s="23"/>
      <c r="I22" s="23"/>
      <c r="J22" s="23">
        <f>Entertainment15[[#This Row],[Projected Cost]]-Entertainment15[[#This Row],[Actual Cost]]</f>
        <v>0</v>
      </c>
    </row>
    <row r="23" spans="1:10" ht="24.95" customHeight="1">
      <c r="B23" s="22" t="s">
        <v>36</v>
      </c>
      <c r="C23" s="23">
        <v>0</v>
      </c>
      <c r="D23" s="23">
        <v>0</v>
      </c>
      <c r="E23" s="23">
        <f>Housing14[[#This Row],[Projected Cost]]-Housing14[[#This Row],[Actual Cost]]</f>
        <v>0</v>
      </c>
      <c r="F23" s="21"/>
      <c r="G23" s="22" t="s">
        <v>35</v>
      </c>
      <c r="H23" s="23"/>
      <c r="I23" s="23"/>
      <c r="J23" s="23">
        <f>Entertainment15[[#This Row],[Projected Cost]]-Entertainment15[[#This Row],[Actual Cost]]</f>
        <v>0</v>
      </c>
    </row>
    <row r="24" spans="1:10" ht="24.95" customHeight="1">
      <c r="B24" s="22" t="s">
        <v>35</v>
      </c>
      <c r="C24" s="23">
        <v>0</v>
      </c>
      <c r="D24" s="23">
        <v>0</v>
      </c>
      <c r="E24" s="23">
        <f>Housing14[[#This Row],[Projected Cost]]-Housing14[[#This Row],[Actual Cost]]</f>
        <v>0</v>
      </c>
      <c r="F24" s="21"/>
      <c r="G24" s="24" t="s">
        <v>37</v>
      </c>
      <c r="H24" s="23"/>
      <c r="I24" s="23"/>
      <c r="J24" s="23">
        <f>SUBTOTAL(109,Entertainment15[Difference])</f>
        <v>500</v>
      </c>
    </row>
    <row r="25" spans="1:10" ht="24.95" customHeight="1">
      <c r="B25" s="24" t="s">
        <v>37</v>
      </c>
      <c r="C25" s="23"/>
      <c r="D25" s="23"/>
      <c r="E25" s="23">
        <f>SUBTOTAL(109,Housing14[Difference])</f>
        <v>2700</v>
      </c>
      <c r="F25" s="21"/>
      <c r="G25" s="25"/>
      <c r="H25" s="25"/>
      <c r="I25" s="25"/>
      <c r="J25" s="25"/>
    </row>
    <row r="26" spans="1:10" ht="24.95" customHeight="1">
      <c r="B26" s="25"/>
      <c r="C26" s="25"/>
      <c r="D26" s="25"/>
      <c r="E26" s="25"/>
      <c r="F26" s="21"/>
      <c r="G26" s="20" t="s">
        <v>38</v>
      </c>
      <c r="H26" s="20" t="s">
        <v>18</v>
      </c>
      <c r="I26" s="20" t="s">
        <v>19</v>
      </c>
      <c r="J26" s="20" t="s">
        <v>20</v>
      </c>
    </row>
    <row r="27" spans="1:10" ht="24.95" customHeight="1">
      <c r="A27" s="7" t="s">
        <v>39</v>
      </c>
      <c r="B27" s="20" t="s">
        <v>40</v>
      </c>
      <c r="C27" s="20" t="s">
        <v>18</v>
      </c>
      <c r="D27" s="20" t="s">
        <v>19</v>
      </c>
      <c r="E27" s="20" t="s">
        <v>20</v>
      </c>
      <c r="F27" s="21"/>
      <c r="G27" s="22" t="s">
        <v>41</v>
      </c>
      <c r="H27" s="23"/>
      <c r="I27" s="23"/>
      <c r="J27" s="23">
        <f>Loans16[[#This Row],[Projected Cost]]-Loans16[[#This Row],[Actual Cost]]</f>
        <v>0</v>
      </c>
    </row>
    <row r="28" spans="1:10" ht="24.95" customHeight="1">
      <c r="B28" s="22" t="s">
        <v>42</v>
      </c>
      <c r="C28" s="23">
        <v>900</v>
      </c>
      <c r="D28" s="23"/>
      <c r="E28" s="23">
        <f>Transportation17[[#This Row],[Projected Cost]]-Transportation17[[#This Row],[Actual Cost]]</f>
        <v>900</v>
      </c>
      <c r="F28" s="21"/>
      <c r="G28" s="22" t="s">
        <v>43</v>
      </c>
      <c r="H28" s="23">
        <v>50</v>
      </c>
      <c r="I28" s="23"/>
      <c r="J28" s="23">
        <f>Loans16[[#This Row],[Projected Cost]]-Loans16[[#This Row],[Actual Cost]]</f>
        <v>50</v>
      </c>
    </row>
    <row r="29" spans="1:10" ht="24.95" customHeight="1">
      <c r="B29" s="22" t="s">
        <v>44</v>
      </c>
      <c r="C29" s="23"/>
      <c r="D29" s="23"/>
      <c r="E29" s="23">
        <f>Transportation17[[#This Row],[Projected Cost]]-Transportation17[[#This Row],[Actual Cost]]</f>
        <v>0</v>
      </c>
      <c r="F29" s="21"/>
      <c r="G29" s="22" t="s">
        <v>101</v>
      </c>
      <c r="H29" s="23">
        <v>500</v>
      </c>
      <c r="I29" s="23"/>
      <c r="J29" s="23">
        <f>Loans16[[#This Row],[Projected Cost]]-Loans16[[#This Row],[Actual Cost]]</f>
        <v>500</v>
      </c>
    </row>
    <row r="30" spans="1:10" ht="24.95" customHeight="1">
      <c r="B30" s="22" t="s">
        <v>45</v>
      </c>
      <c r="C30" s="23"/>
      <c r="D30" s="23"/>
      <c r="E30" s="23">
        <f>Transportation17[[#This Row],[Projected Cost]]-Transportation17[[#This Row],[Actual Cost]]</f>
        <v>0</v>
      </c>
      <c r="F30" s="21"/>
      <c r="G30" s="22" t="s">
        <v>102</v>
      </c>
      <c r="H30" s="23">
        <v>800</v>
      </c>
      <c r="I30" s="23"/>
      <c r="J30" s="23">
        <f>Loans16[[#This Row],[Projected Cost]]-Loans16[[#This Row],[Actual Cost]]</f>
        <v>800</v>
      </c>
    </row>
    <row r="31" spans="1:10" ht="24.95" customHeight="1">
      <c r="B31" s="22" t="s">
        <v>46</v>
      </c>
      <c r="C31" s="23"/>
      <c r="D31" s="23"/>
      <c r="E31" s="23">
        <f>Transportation17[[#This Row],[Projected Cost]]-Transportation17[[#This Row],[Actual Cost]]</f>
        <v>0</v>
      </c>
      <c r="F31" s="21"/>
      <c r="G31" s="22"/>
      <c r="H31" s="23"/>
      <c r="I31" s="23"/>
      <c r="J31" s="23">
        <f>Loans16[[#This Row],[Projected Cost]]-Loans16[[#This Row],[Actual Cost]]</f>
        <v>0</v>
      </c>
    </row>
    <row r="32" spans="1:10" ht="24.95" customHeight="1">
      <c r="B32" s="22" t="s">
        <v>47</v>
      </c>
      <c r="C32" s="23"/>
      <c r="D32" s="23"/>
      <c r="E32" s="23">
        <f>Transportation17[[#This Row],[Projected Cost]]-Transportation17[[#This Row],[Actual Cost]]</f>
        <v>0</v>
      </c>
      <c r="F32" s="21"/>
      <c r="G32" s="22"/>
      <c r="H32" s="23"/>
      <c r="I32" s="23"/>
      <c r="J32" s="23">
        <f>Loans16[[#This Row],[Projected Cost]]-Loans16[[#This Row],[Actual Cost]]</f>
        <v>0</v>
      </c>
    </row>
    <row r="33" spans="1:10" ht="24.95" customHeight="1">
      <c r="B33" s="22" t="s">
        <v>48</v>
      </c>
      <c r="C33" s="23"/>
      <c r="D33" s="23"/>
      <c r="E33" s="23">
        <f>Transportation17[[#This Row],[Projected Cost]]-Transportation17[[#This Row],[Actual Cost]]</f>
        <v>0</v>
      </c>
      <c r="F33" s="21"/>
      <c r="G33" s="22" t="s">
        <v>103</v>
      </c>
      <c r="H33" s="23">
        <v>500</v>
      </c>
      <c r="I33" s="23"/>
      <c r="J33" s="23">
        <f>Loans16[[#This Row],[Projected Cost]]-Loans16[[#This Row],[Actual Cost]]</f>
        <v>500</v>
      </c>
    </row>
    <row r="34" spans="1:10" ht="24.95" customHeight="1">
      <c r="B34" s="22" t="s">
        <v>35</v>
      </c>
      <c r="C34" s="23"/>
      <c r="D34" s="23"/>
      <c r="E34" s="23">
        <f>Transportation17[[#This Row],[Projected Cost]]-Transportation17[[#This Row],[Actual Cost]]</f>
        <v>0</v>
      </c>
      <c r="F34" s="21"/>
      <c r="G34" s="22" t="s">
        <v>104</v>
      </c>
      <c r="H34" s="23">
        <v>325</v>
      </c>
      <c r="I34" s="23"/>
      <c r="J34" s="23">
        <f>Loans16[[#This Row],[Projected Cost]]-Loans16[[#This Row],[Actual Cost]]</f>
        <v>325</v>
      </c>
    </row>
    <row r="35" spans="1:10" ht="24.95" customHeight="1">
      <c r="B35" s="24" t="s">
        <v>37</v>
      </c>
      <c r="C35" s="23"/>
      <c r="D35" s="23"/>
      <c r="E35" s="23">
        <f>SUBTOTAL(109,Transportation17[Difference])</f>
        <v>900</v>
      </c>
      <c r="F35" s="21"/>
      <c r="G35" s="22"/>
      <c r="H35" s="23"/>
      <c r="I35" s="23"/>
      <c r="J35" s="23">
        <f>Loans16[[#This Row],[Projected Cost]]-Loans16[[#This Row],[Actual Cost]]</f>
        <v>0</v>
      </c>
    </row>
    <row r="36" spans="1:10" ht="24.95" customHeight="1">
      <c r="B36" s="25"/>
      <c r="C36" s="25"/>
      <c r="D36" s="25"/>
      <c r="E36" s="25"/>
      <c r="F36" s="21"/>
      <c r="G36" s="24" t="s">
        <v>37</v>
      </c>
      <c r="H36" s="23"/>
      <c r="I36" s="23"/>
      <c r="J36" s="23">
        <f>SUBTOTAL(109,Loans16[Difference])</f>
        <v>2175</v>
      </c>
    </row>
    <row r="37" spans="1:10" ht="24.95" customHeight="1">
      <c r="A37" s="7" t="s">
        <v>49</v>
      </c>
      <c r="B37" s="20" t="s">
        <v>50</v>
      </c>
      <c r="C37" s="20" t="s">
        <v>18</v>
      </c>
      <c r="D37" s="20" t="s">
        <v>19</v>
      </c>
      <c r="E37" s="20" t="s">
        <v>20</v>
      </c>
      <c r="F37" s="21"/>
      <c r="G37" s="25"/>
      <c r="H37" s="25"/>
      <c r="I37" s="25"/>
      <c r="J37" s="25"/>
    </row>
    <row r="38" spans="1:10" ht="24.95" customHeight="1">
      <c r="B38" s="22" t="s">
        <v>51</v>
      </c>
      <c r="C38" s="23"/>
      <c r="D38" s="23"/>
      <c r="E38" s="23">
        <f>Insurance18[[#This Row],[Projected Cost]]-Insurance18[[#This Row],[Actual Cost]]</f>
        <v>0</v>
      </c>
      <c r="F38" s="21"/>
      <c r="G38" s="20" t="s">
        <v>52</v>
      </c>
      <c r="H38" s="20" t="s">
        <v>18</v>
      </c>
      <c r="I38" s="20" t="s">
        <v>19</v>
      </c>
      <c r="J38" s="20" t="s">
        <v>20</v>
      </c>
    </row>
    <row r="39" spans="1:10" ht="24.95" customHeight="1">
      <c r="B39" s="22" t="s">
        <v>53</v>
      </c>
      <c r="C39" s="23">
        <v>195</v>
      </c>
      <c r="D39" s="23"/>
      <c r="E39" s="23">
        <f>Insurance18[[#This Row],[Projected Cost]]-Insurance18[[#This Row],[Actual Cost]]</f>
        <v>195</v>
      </c>
      <c r="F39" s="21"/>
      <c r="G39" s="22" t="s">
        <v>54</v>
      </c>
      <c r="H39" s="23">
        <v>3000</v>
      </c>
      <c r="I39" s="23"/>
      <c r="J39" s="23">
        <f>Taxes19[[#This Row],[Projected Cost]]-Taxes19[[#This Row],[Actual Cost]]</f>
        <v>3000</v>
      </c>
    </row>
    <row r="40" spans="1:10" ht="24.95" customHeight="1">
      <c r="B40" s="22" t="s">
        <v>55</v>
      </c>
      <c r="C40" s="23">
        <v>255</v>
      </c>
      <c r="D40" s="23"/>
      <c r="E40" s="23">
        <f>Insurance18[[#This Row],[Projected Cost]]-Insurance18[[#This Row],[Actual Cost]]</f>
        <v>255</v>
      </c>
      <c r="F40" s="21"/>
      <c r="G40" s="22" t="s">
        <v>56</v>
      </c>
      <c r="H40" s="23">
        <v>600</v>
      </c>
      <c r="I40" s="23"/>
      <c r="J40" s="23">
        <f>Taxes19[[#This Row],[Projected Cost]]-Taxes19[[#This Row],[Actual Cost]]</f>
        <v>600</v>
      </c>
    </row>
    <row r="41" spans="1:10" ht="24.95" customHeight="1">
      <c r="B41" s="22" t="s">
        <v>35</v>
      </c>
      <c r="C41" s="23">
        <v>100</v>
      </c>
      <c r="D41" s="23"/>
      <c r="E41" s="23">
        <f>Insurance18[[#This Row],[Projected Cost]]-Insurance18[[#This Row],[Actual Cost]]</f>
        <v>100</v>
      </c>
      <c r="F41" s="21"/>
      <c r="G41" s="22" t="s">
        <v>57</v>
      </c>
      <c r="H41" s="23"/>
      <c r="I41" s="23"/>
      <c r="J41" s="23">
        <f>Taxes19[[#This Row],[Projected Cost]]-Taxes19[[#This Row],[Actual Cost]]</f>
        <v>0</v>
      </c>
    </row>
    <row r="42" spans="1:10" ht="24.95" customHeight="1">
      <c r="B42" s="24" t="s">
        <v>37</v>
      </c>
      <c r="C42" s="23"/>
      <c r="D42" s="23"/>
      <c r="E42" s="23">
        <f>SUBTOTAL(109,Insurance18[Difference])</f>
        <v>550</v>
      </c>
      <c r="F42" s="21"/>
      <c r="G42" s="22" t="s">
        <v>35</v>
      </c>
      <c r="H42" s="23"/>
      <c r="I42" s="23"/>
      <c r="J42" s="23">
        <f>Taxes19[[#This Row],[Projected Cost]]-Taxes19[[#This Row],[Actual Cost]]</f>
        <v>0</v>
      </c>
    </row>
    <row r="43" spans="1:10" ht="24.95" customHeight="1">
      <c r="B43" s="25"/>
      <c r="C43" s="25"/>
      <c r="D43" s="25"/>
      <c r="E43" s="25"/>
      <c r="F43" s="21"/>
      <c r="G43" s="24" t="s">
        <v>37</v>
      </c>
      <c r="H43" s="23"/>
      <c r="I43" s="23"/>
      <c r="J43" s="23">
        <f>SUBTOTAL(109,Taxes19[Difference])</f>
        <v>3600</v>
      </c>
    </row>
    <row r="44" spans="1:10" ht="24.95" customHeight="1">
      <c r="A44" s="7" t="s">
        <v>58</v>
      </c>
      <c r="B44" s="20" t="s">
        <v>59</v>
      </c>
      <c r="C44" s="20" t="s">
        <v>18</v>
      </c>
      <c r="D44" s="20" t="s">
        <v>19</v>
      </c>
      <c r="E44" s="20" t="s">
        <v>20</v>
      </c>
      <c r="F44" s="21"/>
      <c r="G44" s="25"/>
      <c r="H44" s="25"/>
      <c r="I44" s="25"/>
      <c r="J44" s="25"/>
    </row>
    <row r="45" spans="1:10" ht="24.95" customHeight="1">
      <c r="B45" s="22" t="s">
        <v>60</v>
      </c>
      <c r="C45" s="23">
        <v>500</v>
      </c>
      <c r="D45" s="23"/>
      <c r="E45" s="23">
        <f>Food21[[#This Row],[Projected Cost]]-Food21[[#This Row],[Actual Cost]]</f>
        <v>500</v>
      </c>
      <c r="F45" s="21"/>
      <c r="G45" s="20" t="s">
        <v>61</v>
      </c>
      <c r="H45" s="20" t="s">
        <v>18</v>
      </c>
      <c r="I45" s="20" t="s">
        <v>19</v>
      </c>
      <c r="J45" s="20" t="s">
        <v>20</v>
      </c>
    </row>
    <row r="46" spans="1:10" ht="24.95" customHeight="1">
      <c r="B46" s="22" t="s">
        <v>62</v>
      </c>
      <c r="C46" s="23">
        <v>200</v>
      </c>
      <c r="D46" s="23"/>
      <c r="E46" s="23">
        <f>Food21[[#This Row],[Projected Cost]]-Food21[[#This Row],[Actual Cost]]</f>
        <v>200</v>
      </c>
      <c r="F46" s="21"/>
      <c r="G46" s="22" t="s">
        <v>63</v>
      </c>
      <c r="H46" s="23">
        <v>190</v>
      </c>
      <c r="I46" s="23"/>
      <c r="J46" s="23">
        <f>Savings20[[#This Row],[Projected Cost]]-Savings20[[#This Row],[Actual Cost]]</f>
        <v>190</v>
      </c>
    </row>
    <row r="47" spans="1:10" ht="24.95" customHeight="1">
      <c r="B47" s="22" t="s">
        <v>35</v>
      </c>
      <c r="C47" s="23"/>
      <c r="D47" s="23"/>
      <c r="E47" s="23">
        <f>Food21[[#This Row],[Projected Cost]]-Food21[[#This Row],[Actual Cost]]</f>
        <v>0</v>
      </c>
      <c r="F47" s="21"/>
      <c r="G47" s="22" t="s">
        <v>64</v>
      </c>
      <c r="H47" s="23">
        <v>250</v>
      </c>
      <c r="I47" s="23"/>
      <c r="J47" s="23">
        <f>Savings20[[#This Row],[Projected Cost]]-Savings20[[#This Row],[Actual Cost]]</f>
        <v>250</v>
      </c>
    </row>
    <row r="48" spans="1:10" ht="24.95" customHeight="1">
      <c r="B48" s="24" t="s">
        <v>37</v>
      </c>
      <c r="C48" s="23"/>
      <c r="D48" s="23"/>
      <c r="E48" s="23">
        <f>SUBTOTAL(109,Food21[Difference])</f>
        <v>700</v>
      </c>
      <c r="F48" s="21"/>
      <c r="G48" s="22" t="s">
        <v>65</v>
      </c>
      <c r="H48" s="23">
        <v>250</v>
      </c>
      <c r="I48" s="23"/>
      <c r="J48" s="23">
        <f>Savings20[[#This Row],[Projected Cost]]-Savings20[[#This Row],[Actual Cost]]</f>
        <v>250</v>
      </c>
    </row>
    <row r="49" spans="1:10" ht="24.95" customHeight="1">
      <c r="B49" s="25"/>
      <c r="C49" s="25"/>
      <c r="D49" s="25"/>
      <c r="E49" s="25"/>
      <c r="F49" s="21"/>
      <c r="G49" s="22" t="s">
        <v>66</v>
      </c>
      <c r="H49" s="23">
        <v>500</v>
      </c>
      <c r="I49" s="23"/>
      <c r="J49" s="23">
        <f>Savings20[[#This Row],[Projected Cost]]-Savings20[[#This Row],[Actual Cost]]</f>
        <v>500</v>
      </c>
    </row>
    <row r="50" spans="1:10" ht="24.95" customHeight="1">
      <c r="A50" s="7" t="s">
        <v>67</v>
      </c>
      <c r="B50" s="20" t="s">
        <v>68</v>
      </c>
      <c r="C50" s="20" t="s">
        <v>18</v>
      </c>
      <c r="D50" s="20" t="s">
        <v>19</v>
      </c>
      <c r="E50" s="20" t="s">
        <v>20</v>
      </c>
      <c r="F50" s="21"/>
      <c r="G50" s="24" t="s">
        <v>37</v>
      </c>
      <c r="H50" s="23"/>
      <c r="I50" s="23"/>
      <c r="J50" s="23">
        <f>SUBTOTAL(109,Savings20[Difference])</f>
        <v>1190</v>
      </c>
    </row>
    <row r="51" spans="1:10" ht="24.95" customHeight="1">
      <c r="B51" s="22" t="s">
        <v>69</v>
      </c>
      <c r="C51" s="23"/>
      <c r="D51" s="23"/>
      <c r="E51" s="23">
        <f>Pets23[[#This Row],[Projected Cost]]-Pets23[[#This Row],[Actual Cost]]</f>
        <v>0</v>
      </c>
      <c r="F51" s="21"/>
      <c r="G51" s="25"/>
      <c r="H51" s="25"/>
      <c r="I51" s="25"/>
      <c r="J51" s="25"/>
    </row>
    <row r="52" spans="1:10" ht="24.95" customHeight="1">
      <c r="B52" s="22" t="s">
        <v>70</v>
      </c>
      <c r="C52" s="23"/>
      <c r="D52" s="23"/>
      <c r="E52" s="23">
        <f>Pets23[[#This Row],[Projected Cost]]-Pets23[[#This Row],[Actual Cost]]</f>
        <v>0</v>
      </c>
      <c r="F52" s="21"/>
      <c r="G52" s="20" t="s">
        <v>71</v>
      </c>
      <c r="H52" s="20" t="s">
        <v>18</v>
      </c>
      <c r="I52" s="20" t="s">
        <v>19</v>
      </c>
      <c r="J52" s="20" t="s">
        <v>20</v>
      </c>
    </row>
    <row r="53" spans="1:10" ht="24.95" customHeight="1">
      <c r="B53" s="22" t="s">
        <v>72</v>
      </c>
      <c r="C53" s="23"/>
      <c r="D53" s="23"/>
      <c r="E53" s="23">
        <f>Pets23[[#This Row],[Projected Cost]]-Pets23[[#This Row],[Actual Cost]]</f>
        <v>0</v>
      </c>
      <c r="F53" s="21"/>
      <c r="G53" s="22" t="s">
        <v>105</v>
      </c>
      <c r="H53" s="23">
        <v>600</v>
      </c>
      <c r="I53" s="23"/>
      <c r="J53" s="23">
        <f>Gifts22[[#This Row],[Projected Cost]]-Gifts22[[#This Row],[Actual Cost]]</f>
        <v>600</v>
      </c>
    </row>
    <row r="54" spans="1:10" ht="24.95" customHeight="1">
      <c r="B54" s="22" t="s">
        <v>73</v>
      </c>
      <c r="C54" s="23"/>
      <c r="D54" s="23"/>
      <c r="E54" s="23">
        <f>Pets23[[#This Row],[Projected Cost]]-Pets23[[#This Row],[Actual Cost]]</f>
        <v>0</v>
      </c>
      <c r="F54" s="21"/>
      <c r="G54" s="22" t="s">
        <v>74</v>
      </c>
      <c r="H54" s="23"/>
      <c r="I54" s="23"/>
      <c r="J54" s="23">
        <f>Gifts22[[#This Row],[Projected Cost]]-Gifts22[[#This Row],[Actual Cost]]</f>
        <v>0</v>
      </c>
    </row>
    <row r="55" spans="1:10" ht="24.95" customHeight="1">
      <c r="B55" s="22" t="s">
        <v>35</v>
      </c>
      <c r="C55" s="23"/>
      <c r="D55" s="23"/>
      <c r="E55" s="23">
        <f>Pets23[[#This Row],[Projected Cost]]-Pets23[[#This Row],[Actual Cost]]</f>
        <v>0</v>
      </c>
      <c r="F55" s="21"/>
      <c r="G55" s="22" t="s">
        <v>75</v>
      </c>
      <c r="H55" s="23"/>
      <c r="I55" s="23"/>
      <c r="J55" s="23">
        <f>Gifts22[[#This Row],[Projected Cost]]-Gifts22[[#This Row],[Actual Cost]]</f>
        <v>0</v>
      </c>
    </row>
    <row r="56" spans="1:10" ht="24.95" customHeight="1">
      <c r="B56" s="24" t="s">
        <v>37</v>
      </c>
      <c r="C56" s="23"/>
      <c r="D56" s="23"/>
      <c r="E56" s="23">
        <f>SUBTOTAL(109,Pets23[Difference])</f>
        <v>0</v>
      </c>
      <c r="F56" s="21"/>
      <c r="G56" s="24" t="s">
        <v>37</v>
      </c>
      <c r="H56" s="23"/>
      <c r="I56" s="23"/>
      <c r="J56" s="23">
        <f>SUBTOTAL(109,Gifts22[Difference])</f>
        <v>600</v>
      </c>
    </row>
    <row r="57" spans="1:10" ht="24.95" customHeight="1">
      <c r="B57" s="25"/>
      <c r="C57" s="25"/>
      <c r="D57" s="25"/>
      <c r="E57" s="25"/>
      <c r="F57" s="21"/>
      <c r="G57" s="25"/>
      <c r="H57" s="25"/>
      <c r="I57" s="25"/>
      <c r="J57" s="25"/>
    </row>
    <row r="58" spans="1:10" ht="24.95" customHeight="1">
      <c r="A58" s="7" t="s">
        <v>76</v>
      </c>
      <c r="B58" s="20" t="s">
        <v>77</v>
      </c>
      <c r="C58" s="20" t="s">
        <v>18</v>
      </c>
      <c r="D58" s="20" t="s">
        <v>19</v>
      </c>
      <c r="E58" s="20" t="s">
        <v>20</v>
      </c>
      <c r="F58" s="21"/>
      <c r="G58" s="20" t="s">
        <v>78</v>
      </c>
      <c r="H58" s="20" t="s">
        <v>18</v>
      </c>
      <c r="I58" s="20" t="s">
        <v>19</v>
      </c>
      <c r="J58" s="20" t="s">
        <v>20</v>
      </c>
    </row>
    <row r="59" spans="1:10" ht="24.95" customHeight="1">
      <c r="B59" s="22" t="s">
        <v>70</v>
      </c>
      <c r="C59" s="23"/>
      <c r="D59" s="23"/>
      <c r="E59" s="23">
        <f>PersonalCare25[[#This Row],[Projected Cost]]-PersonalCare25[[#This Row],[Actual Cost]]</f>
        <v>0</v>
      </c>
      <c r="F59" s="21"/>
      <c r="G59" s="22" t="s">
        <v>79</v>
      </c>
      <c r="H59" s="23"/>
      <c r="I59" s="23"/>
      <c r="J59" s="23">
        <f>Legal24[[#This Row],[Projected Cost]]-Legal24[[#This Row],[Actual Cost]]</f>
        <v>0</v>
      </c>
    </row>
    <row r="60" spans="1:10" ht="24.95" customHeight="1">
      <c r="B60" s="22" t="s">
        <v>80</v>
      </c>
      <c r="C60" s="23"/>
      <c r="D60" s="23"/>
      <c r="E60" s="23">
        <f>PersonalCare25[[#This Row],[Projected Cost]]-PersonalCare25[[#This Row],[Actual Cost]]</f>
        <v>0</v>
      </c>
      <c r="F60" s="21"/>
      <c r="G60" s="22" t="s">
        <v>81</v>
      </c>
      <c r="H60" s="23">
        <v>450</v>
      </c>
      <c r="I60" s="23"/>
      <c r="J60" s="23">
        <f>Legal24[[#This Row],[Projected Cost]]-Legal24[[#This Row],[Actual Cost]]</f>
        <v>450</v>
      </c>
    </row>
    <row r="61" spans="1:10" ht="24.95" customHeight="1">
      <c r="A61" s="7" t="s">
        <v>82</v>
      </c>
      <c r="B61" s="22" t="s">
        <v>83</v>
      </c>
      <c r="C61" s="23"/>
      <c r="D61" s="23"/>
      <c r="E61" s="23">
        <f>PersonalCare25[[#This Row],[Projected Cost]]-PersonalCare25[[#This Row],[Actual Cost]]</f>
        <v>0</v>
      </c>
      <c r="F61" s="21"/>
      <c r="G61" s="22" t="s">
        <v>84</v>
      </c>
      <c r="H61" s="23"/>
      <c r="I61" s="23"/>
      <c r="J61" s="23">
        <f>Legal24[[#This Row],[Projected Cost]]-Legal24[[#This Row],[Actual Cost]]</f>
        <v>0</v>
      </c>
    </row>
    <row r="62" spans="1:10" ht="24.95" customHeight="1">
      <c r="B62" s="22" t="s">
        <v>85</v>
      </c>
      <c r="C62" s="23"/>
      <c r="D62" s="23"/>
      <c r="E62" s="23">
        <f>PersonalCare25[[#This Row],[Projected Cost]]-PersonalCare25[[#This Row],[Actual Cost]]</f>
        <v>0</v>
      </c>
      <c r="F62" s="21"/>
      <c r="G62" s="22" t="s">
        <v>35</v>
      </c>
      <c r="H62" s="23"/>
      <c r="I62" s="23"/>
      <c r="J62" s="23">
        <f>Legal24[[#This Row],[Projected Cost]]-Legal24[[#This Row],[Actual Cost]]</f>
        <v>0</v>
      </c>
    </row>
    <row r="63" spans="1:10" ht="24.95" customHeight="1">
      <c r="B63" s="22" t="s">
        <v>86</v>
      </c>
      <c r="C63" s="23"/>
      <c r="D63" s="23"/>
      <c r="E63" s="23">
        <f>PersonalCare25[[#This Row],[Projected Cost]]-PersonalCare25[[#This Row],[Actual Cost]]</f>
        <v>0</v>
      </c>
      <c r="F63" s="21"/>
      <c r="G63" s="24" t="s">
        <v>37</v>
      </c>
      <c r="H63" s="23"/>
      <c r="I63" s="23"/>
      <c r="J63" s="23">
        <f>SUBTOTAL(109,Legal24[Difference])</f>
        <v>450</v>
      </c>
    </row>
    <row r="64" spans="1:10" ht="24.95" customHeight="1">
      <c r="B64" s="22" t="s">
        <v>99</v>
      </c>
      <c r="C64" s="23">
        <v>500</v>
      </c>
      <c r="D64" s="23"/>
      <c r="E64" s="23">
        <f>PersonalCare25[[#This Row],[Projected Cost]]-PersonalCare25[[#This Row],[Actual Cost]]</f>
        <v>500</v>
      </c>
      <c r="F64" s="21"/>
      <c r="G64" s="25"/>
      <c r="H64" s="25"/>
      <c r="I64" s="25"/>
      <c r="J64" s="25"/>
    </row>
    <row r="65" spans="2:10" ht="24.95" customHeight="1">
      <c r="B65" s="22" t="s">
        <v>87</v>
      </c>
      <c r="C65" s="23">
        <v>200</v>
      </c>
      <c r="D65" s="23"/>
      <c r="E65" s="23">
        <f>PersonalCare25[[#This Row],[Projected Cost]]-PersonalCare25[[#This Row],[Actual Cost]]</f>
        <v>200</v>
      </c>
      <c r="F65" s="21"/>
      <c r="G65" s="26"/>
      <c r="H65" s="26"/>
      <c r="I65" s="26"/>
      <c r="J65" s="26"/>
    </row>
    <row r="66" spans="2:10" ht="24.95" customHeight="1">
      <c r="B66" s="22" t="s">
        <v>88</v>
      </c>
      <c r="C66" s="23">
        <v>966</v>
      </c>
      <c r="D66" s="23"/>
      <c r="E66" s="23">
        <f>PersonalCare25[[#This Row],[Projected Cost]]-PersonalCare25[[#This Row],[Actual Cost]]</f>
        <v>966</v>
      </c>
      <c r="F66" s="21"/>
      <c r="G66" s="11" t="s">
        <v>89</v>
      </c>
      <c r="H66" s="11"/>
      <c r="I66" s="11"/>
      <c r="J66" s="12">
        <f>SUBTOTAL(109,Housing14[Projected Cost],Transportation17[Projected Cost],Insurance18[Projected Cost],Food21[Projected Cost],Pets23[Projected Cost],PersonalCare25[Projected Cost],Entertainment15[Projected Cost],Loans16[Projected Cost],Taxes19[Projected Cost],Savings20[Projected Cost],Gifts22[Projected Cost],Legal24[Projected Cost])</f>
        <v>15031</v>
      </c>
    </row>
    <row r="67" spans="2:10" ht="24.95" customHeight="1">
      <c r="B67" s="24" t="s">
        <v>37</v>
      </c>
      <c r="C67" s="23"/>
      <c r="D67" s="23"/>
      <c r="E67" s="23">
        <f>SUBTOTAL(109,PersonalCare25[Difference])</f>
        <v>1666</v>
      </c>
      <c r="F67" s="21"/>
      <c r="G67" s="11"/>
      <c r="H67" s="11"/>
      <c r="I67" s="11"/>
      <c r="J67" s="12"/>
    </row>
    <row r="68" spans="2:10">
      <c r="B68" s="27"/>
      <c r="C68" s="27"/>
      <c r="D68" s="27"/>
      <c r="E68" s="27"/>
      <c r="G68" s="11" t="s">
        <v>90</v>
      </c>
      <c r="H68" s="11"/>
      <c r="I68" s="11"/>
      <c r="J68" s="12">
        <f>SUBTOTAL(109,Housing14[Actual Cost],Transportation17[Actual Cost],Insurance18[Actual Cost],Food21[Actual Cost],Pets23[Actual Cost],PersonalCare25[Actual Cost],Entertainment15[Actual Cost],Loans16[Actual Cost],Taxes19[Actual Cost],Savings20[Actual Cost],Gifts22[Actual Cost],Legal24[Actual Cost])</f>
        <v>0</v>
      </c>
    </row>
    <row r="69" spans="2:10">
      <c r="G69" s="11"/>
      <c r="H69" s="11"/>
      <c r="I69" s="11"/>
      <c r="J69" s="12"/>
    </row>
    <row r="70" spans="2:10">
      <c r="G70" s="11" t="s">
        <v>91</v>
      </c>
      <c r="H70" s="11"/>
      <c r="I70" s="11"/>
      <c r="J70" s="12">
        <f>J66-J68</f>
        <v>15031</v>
      </c>
    </row>
    <row r="71" spans="2:10">
      <c r="G71" s="11"/>
      <c r="H71" s="11"/>
      <c r="I71" s="11"/>
      <c r="J71" s="12"/>
    </row>
  </sheetData>
  <mergeCells count="26">
    <mergeCell ref="B68:E68"/>
    <mergeCell ref="G68:I69"/>
    <mergeCell ref="J68:J69"/>
    <mergeCell ref="G70:I71"/>
    <mergeCell ref="J70:J71"/>
    <mergeCell ref="B49:E49"/>
    <mergeCell ref="G51:J51"/>
    <mergeCell ref="B57:E57"/>
    <mergeCell ref="G57:J57"/>
    <mergeCell ref="G64:J64"/>
    <mergeCell ref="G66:I67"/>
    <mergeCell ref="J66:J67"/>
    <mergeCell ref="G25:J25"/>
    <mergeCell ref="B26:E26"/>
    <mergeCell ref="B36:E36"/>
    <mergeCell ref="G37:J37"/>
    <mergeCell ref="B43:E43"/>
    <mergeCell ref="G44:J44"/>
    <mergeCell ref="B4:C4"/>
    <mergeCell ref="E4:G5"/>
    <mergeCell ref="H4:H5"/>
    <mergeCell ref="E6:G7"/>
    <mergeCell ref="H6:H7"/>
    <mergeCell ref="E8:G9"/>
    <mergeCell ref="H8:H9"/>
    <mergeCell ref="B9:C9"/>
  </mergeCells>
  <dataValidations count="12">
    <dataValidation allowBlank="1" showInputMessage="1" showErrorMessage="1" prompt="Create a Personal Monthly Budget in this worksheet. Helpful instructions on how to use this worksheet are in cells in this column. Arrow down to get started." sqref="A1" xr:uid="{5632A5EE-F112-4A5E-A763-D391261B82D5}"/>
    <dataValidation allowBlank="1" showInputMessage="1" showErrorMessage="1" prompt="Title of this worksheet is in cell C2. Next instruction is in cell A4." sqref="A2" xr:uid="{6F6F9B05-1D66-42E7-A657-8EA9F5BD3392}"/>
    <dataValidation allowBlank="1" showInputMessage="1" showErrorMessage="1" prompt="Projected Monthly Income label is in cell at right. Enter Income 1 in cell C5 and Extra Income in C6 to calculate Total monthly income in C7. Next instruction is in cell A7." sqref="A4" xr:uid="{71C0EA8C-6DF8-4CA5-B41D-EFC4BC8A7D1C}"/>
    <dataValidation allowBlank="1" showInputMessage="1" showErrorMessage="1" prompt="Projected Balance is auto calculated in cell H4, Actual Balance in H6, and Difference in H8. Next instruction is in cell A9." sqref="A7" xr:uid="{E25A744E-1EFA-420E-AF05-2A877974A025}"/>
    <dataValidation allowBlank="1" showInputMessage="1" showErrorMessage="1" prompt="Actual Monthly Income label is in cell at right. Enter Income 1 in cell C10 and Extra Income in C11 to calculate Total monthly income in C12. Next instruction is in cell A14." sqref="A9" xr:uid="{61F81F74-4827-4BD8-A887-59612D138665}"/>
    <dataValidation allowBlank="1" showInputMessage="1" showErrorMessage="1" prompt="Enter details in Housing table starting in cell at right and in Entertainment table starting in cell G14. Next instruction is in cell A27." sqref="A14" xr:uid="{1EABE991-DC26-4C78-9B37-67970C409D0E}"/>
    <dataValidation allowBlank="1" showInputMessage="1" showErrorMessage="1" prompt="Enter details in Transportation table starting in cell at right and in Loans table starting in cell G26. Next instruction is in cell A37." sqref="A27" xr:uid="{3DFA9AC8-EB09-4B3A-B444-4FE63D883C36}"/>
    <dataValidation allowBlank="1" showInputMessage="1" showErrorMessage="1" prompt="Enter details in Insurance table starting in cell at right and in Taxes table starting in cell G35. Next instruction is in cell A44." sqref="A37" xr:uid="{F679CF83-09F5-408B-A24C-E38AF34F615C}"/>
    <dataValidation allowBlank="1" showInputMessage="1" showErrorMessage="1" prompt="Enter details in Food table starting in cell at right and in Savings table starting in cell G42. Next instruction is in cell A50." sqref="A44" xr:uid="{A9F64EEC-C28D-4044-955C-CBD7AA7CCC83}"/>
    <dataValidation allowBlank="1" showInputMessage="1" showErrorMessage="1" prompt="Enter details in Pets table starting in cell at right and in Gifts table starting in cell G48. Next instruction is in cell A58." sqref="A50" xr:uid="{4853C0AE-E588-48C3-9660-2768446E96A9}"/>
    <dataValidation allowBlank="1" showInputMessage="1" showErrorMessage="1" prompt="Enter details in Personal Care table starting in cell at right and in Legal table starting in cell G54. Next instruction is in cell A61." sqref="A58" xr:uid="{A6998248-0EE6-40AE-981B-36C7EE1C04E9}"/>
    <dataValidation allowBlank="1" showInputMessage="1" showErrorMessage="1" prompt="Total Projected Cost is auto calculated in cell J61, Total Actual Cost in J63, and Total Difference in J65." sqref="A61" xr:uid="{8FC91E31-3047-4EBA-BD34-C785C9DD6FB7}"/>
  </dataValidations>
  <pageMargins left="0.7" right="0.7" top="0.75" bottom="0.75" header="0.3" footer="0.3"/>
  <drawing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B5FB-4D2F-4574-9C85-299C4BFE5F75}">
  <dimension ref="A1:Z12"/>
  <sheetViews>
    <sheetView workbookViewId="0">
      <selection sqref="A1:Z1"/>
    </sheetView>
  </sheetViews>
  <sheetFormatPr defaultColWidth="23" defaultRowHeight="29.25"/>
  <cols>
    <col min="1" max="1" width="39" style="37" customWidth="1"/>
    <col min="2" max="2" width="25.140625" style="36" customWidth="1"/>
    <col min="3" max="3" width="24.85546875" style="38" customWidth="1"/>
    <col min="4" max="4" width="26" style="38" customWidth="1"/>
    <col min="5" max="16384" width="23" style="38"/>
  </cols>
  <sheetData>
    <row r="1" spans="1:26" s="29" customFormat="1">
      <c r="A1" s="28" t="s">
        <v>107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s="30" customFormat="1">
      <c r="A2" s="30" t="s">
        <v>92</v>
      </c>
      <c r="B2" s="31">
        <v>44075</v>
      </c>
      <c r="C2" s="32">
        <v>44076</v>
      </c>
      <c r="D2" s="32">
        <v>44077</v>
      </c>
      <c r="E2" s="32">
        <v>44078</v>
      </c>
      <c r="F2" s="32">
        <v>44081</v>
      </c>
      <c r="G2" s="32">
        <v>44082</v>
      </c>
      <c r="H2" s="32">
        <v>44083</v>
      </c>
      <c r="I2" s="32">
        <v>44084</v>
      </c>
      <c r="J2" s="32">
        <v>44085</v>
      </c>
      <c r="K2" s="32">
        <v>44088</v>
      </c>
      <c r="L2" s="32">
        <v>44089</v>
      </c>
      <c r="M2" s="32">
        <v>44090</v>
      </c>
      <c r="N2" s="32">
        <v>44091</v>
      </c>
      <c r="O2" s="32">
        <v>44092</v>
      </c>
      <c r="P2" s="32">
        <v>44095</v>
      </c>
      <c r="Q2" s="32">
        <v>44096</v>
      </c>
      <c r="R2" s="32">
        <v>44097</v>
      </c>
      <c r="S2" s="32">
        <v>44098</v>
      </c>
      <c r="T2" s="32">
        <v>44099</v>
      </c>
      <c r="U2" s="32">
        <v>44102</v>
      </c>
      <c r="V2" s="32">
        <v>44103</v>
      </c>
      <c r="W2" s="32">
        <v>44104</v>
      </c>
    </row>
    <row r="3" spans="1:26" s="34" customFormat="1">
      <c r="A3" s="33" t="s">
        <v>93</v>
      </c>
      <c r="B3" s="34">
        <v>6000</v>
      </c>
      <c r="C3" s="34">
        <v>6458</v>
      </c>
    </row>
    <row r="4" spans="1:26" s="34" customFormat="1">
      <c r="A4" s="33" t="s">
        <v>94</v>
      </c>
      <c r="B4" s="34">
        <v>125</v>
      </c>
      <c r="C4" s="34">
        <v>458</v>
      </c>
    </row>
    <row r="5" spans="1:26" s="34" customFormat="1">
      <c r="A5" s="33" t="s">
        <v>95</v>
      </c>
      <c r="B5" s="34">
        <v>925</v>
      </c>
      <c r="C5" s="34">
        <v>1383</v>
      </c>
    </row>
    <row r="6" spans="1:26" s="36" customFormat="1">
      <c r="A6" s="35"/>
    </row>
    <row r="7" spans="1:26" s="36" customFormat="1">
      <c r="A7" s="35" t="s">
        <v>96</v>
      </c>
    </row>
    <row r="8" spans="1:26">
      <c r="A8" s="37" t="s">
        <v>97</v>
      </c>
      <c r="B8" s="36" cm="1">
        <f t="array" ref="B8">LOOKUP(3,1 / (3:3 &lt;&gt; ""), 3:3)</f>
        <v>6458</v>
      </c>
    </row>
    <row r="12" spans="1:26" ht="26.25">
      <c r="A12" s="38"/>
    </row>
  </sheetData>
  <mergeCells count="1">
    <mergeCell ref="A1:Z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63649-B549-43E0-A390-C2433C42C40B}">
  <dimension ref="A1:Z12"/>
  <sheetViews>
    <sheetView workbookViewId="0">
      <selection activeCell="D5" sqref="D5"/>
    </sheetView>
  </sheetViews>
  <sheetFormatPr defaultColWidth="23" defaultRowHeight="29.25"/>
  <cols>
    <col min="1" max="1" width="39" style="37" customWidth="1"/>
    <col min="2" max="2" width="25.140625" style="36" customWidth="1"/>
    <col min="3" max="3" width="24.85546875" style="38" customWidth="1"/>
    <col min="4" max="4" width="26" style="38" customWidth="1"/>
    <col min="5" max="16384" width="23" style="38"/>
  </cols>
  <sheetData>
    <row r="1" spans="1:26" s="29" customFormat="1">
      <c r="A1" s="28" t="s">
        <v>106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26" s="30" customFormat="1">
      <c r="A2" s="30" t="s">
        <v>92</v>
      </c>
      <c r="B2" s="31">
        <v>44075</v>
      </c>
      <c r="C2" s="32">
        <v>44076</v>
      </c>
      <c r="D2" s="32">
        <v>44077</v>
      </c>
      <c r="E2" s="32">
        <v>44078</v>
      </c>
      <c r="F2" s="32">
        <v>44081</v>
      </c>
      <c r="G2" s="32">
        <v>44082</v>
      </c>
      <c r="H2" s="32">
        <v>44083</v>
      </c>
      <c r="I2" s="32">
        <v>44084</v>
      </c>
      <c r="J2" s="32">
        <v>44085</v>
      </c>
      <c r="K2" s="32">
        <v>44088</v>
      </c>
      <c r="L2" s="32">
        <v>44089</v>
      </c>
      <c r="M2" s="32">
        <v>44090</v>
      </c>
      <c r="N2" s="32">
        <v>44091</v>
      </c>
      <c r="O2" s="32">
        <v>44092</v>
      </c>
      <c r="P2" s="32">
        <v>44095</v>
      </c>
      <c r="Q2" s="32">
        <v>44096</v>
      </c>
      <c r="R2" s="32">
        <v>44097</v>
      </c>
      <c r="S2" s="32">
        <v>44098</v>
      </c>
      <c r="T2" s="32">
        <v>44099</v>
      </c>
      <c r="U2" s="32">
        <v>44102</v>
      </c>
      <c r="V2" s="32">
        <v>44103</v>
      </c>
      <c r="W2" s="32">
        <v>44104</v>
      </c>
    </row>
    <row r="3" spans="1:26" s="34" customFormat="1">
      <c r="A3" s="33" t="s">
        <v>93</v>
      </c>
      <c r="B3" s="34">
        <v>2000</v>
      </c>
      <c r="C3" s="34">
        <v>2335</v>
      </c>
    </row>
    <row r="4" spans="1:26" s="34" customFormat="1">
      <c r="A4" s="33" t="s">
        <v>94</v>
      </c>
      <c r="B4" s="34">
        <v>125</v>
      </c>
      <c r="C4" s="34">
        <v>335</v>
      </c>
    </row>
    <row r="5" spans="1:26" s="34" customFormat="1">
      <c r="A5" s="33" t="s">
        <v>95</v>
      </c>
      <c r="B5" s="34">
        <v>300</v>
      </c>
      <c r="C5" s="34">
        <v>635</v>
      </c>
    </row>
    <row r="6" spans="1:26" s="36" customFormat="1">
      <c r="A6" s="35"/>
    </row>
    <row r="7" spans="1:26" s="36" customFormat="1">
      <c r="A7" s="35" t="s">
        <v>96</v>
      </c>
    </row>
    <row r="8" spans="1:26">
      <c r="A8" s="37" t="s">
        <v>97</v>
      </c>
      <c r="B8" s="36" cm="1">
        <f t="array" ref="B8">LOOKUP(3,1 / (3:3 &lt;&gt; ""), 3:3)</f>
        <v>2335</v>
      </c>
    </row>
    <row r="12" spans="1:26" ht="26.25">
      <c r="A12" s="38"/>
    </row>
  </sheetData>
  <mergeCells count="1">
    <mergeCell ref="A1:Z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Monthly Budget</vt:lpstr>
      <vt:lpstr>Investment Portfolio 1</vt:lpstr>
      <vt:lpstr>Investment Portfolio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Moore</dc:creator>
  <cp:lastModifiedBy>Christopher Moore</cp:lastModifiedBy>
  <dcterms:created xsi:type="dcterms:W3CDTF">2020-08-30T20:20:44Z</dcterms:created>
  <dcterms:modified xsi:type="dcterms:W3CDTF">2020-08-30T20:42:30Z</dcterms:modified>
</cp:coreProperties>
</file>