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ice\Desktop\New folder\sm\excel\"/>
    </mc:Choice>
  </mc:AlternateContent>
  <bookViews>
    <workbookView xWindow="1200" yWindow="0" windowWidth="19290" windowHeight="7950" activeTab="3"/>
  </bookViews>
  <sheets>
    <sheet name="Sheet1" sheetId="1" r:id="rId1"/>
    <sheet name="Sheet1 (2)" sheetId="2" r:id="rId2"/>
    <sheet name="050520 4pm ver post gordy" sheetId="3" r:id="rId3"/>
    <sheet name="Sheet2" sheetId="4" r:id="rId4"/>
    <sheet name="Sheet3" sheetId="5" r:id="rId5"/>
    <sheet name="Sheet4" sheetId="6" r:id="rId6"/>
    <sheet name="Sheet5" sheetId="7" r:id="rId7"/>
  </sheets>
  <definedNames>
    <definedName name="_xlnm.Print_Area" localSheetId="2">'050520 4pm ver post gordy'!$A$1:$O$33</definedName>
    <definedName name="_xlnm.Print_Area" localSheetId="0">Sheet1!$A$1:$T$66</definedName>
    <definedName name="_xlnm.Print_Area" localSheetId="1">'Sheet1 (2)'!$D$1:$W$66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1" i="4" l="1"/>
  <c r="G4" i="4" s="1"/>
  <c r="C3" i="4"/>
  <c r="C4" i="4"/>
  <c r="C5" i="4"/>
  <c r="F5" i="4"/>
  <c r="F6" i="4"/>
  <c r="F7" i="4" s="1"/>
  <c r="F8" i="4" s="1"/>
  <c r="F9" i="4" s="1"/>
  <c r="F10" i="4" s="1"/>
  <c r="F11" i="4" s="1"/>
  <c r="F12" i="4" s="1"/>
  <c r="F13" i="4" s="1"/>
  <c r="C6" i="4" l="1"/>
  <c r="C7" i="4" s="1"/>
  <c r="H3" i="4" s="1"/>
  <c r="N2" i="3"/>
  <c r="O2" i="3" l="1"/>
  <c r="B18" i="3" l="1"/>
  <c r="B17" i="3"/>
  <c r="L14" i="3"/>
  <c r="E3" i="3"/>
  <c r="G1" i="3"/>
  <c r="E1" i="3"/>
  <c r="B19" i="3" l="1"/>
  <c r="M2" i="3"/>
  <c r="L6" i="3" s="1"/>
  <c r="L8" i="3"/>
  <c r="F4" i="3" l="1"/>
  <c r="G4" i="3" l="1"/>
  <c r="R53" i="2"/>
  <c r="R57" i="2" s="1"/>
  <c r="R52" i="2"/>
  <c r="Q52" i="2"/>
  <c r="R51" i="2"/>
  <c r="Q51" i="2"/>
  <c r="Q53" i="2" s="1"/>
  <c r="Q57" i="2" s="1"/>
  <c r="U49" i="2"/>
  <c r="K49" i="2"/>
  <c r="K50" i="2" s="1"/>
  <c r="Q40" i="2"/>
  <c r="S40" i="2" s="1"/>
  <c r="F40" i="2"/>
  <c r="H40" i="2" s="1"/>
  <c r="O36" i="2"/>
  <c r="D36" i="2"/>
  <c r="Q34" i="2"/>
  <c r="Q41" i="2" s="1"/>
  <c r="W41" i="2" s="1"/>
  <c r="R44" i="2" s="1"/>
  <c r="F34" i="2"/>
  <c r="F41" i="2" s="1"/>
  <c r="L41" i="2" s="1"/>
  <c r="G44" i="2" s="1"/>
  <c r="K26" i="2"/>
  <c r="O24" i="2"/>
  <c r="Q18" i="2"/>
  <c r="S18" i="2" s="1"/>
  <c r="F18" i="2"/>
  <c r="H18" i="2" s="1"/>
  <c r="H49" i="2" s="1"/>
  <c r="O14" i="2"/>
  <c r="D14" i="2"/>
  <c r="Q12" i="2"/>
  <c r="Q19" i="2" s="1"/>
  <c r="W19" i="2" s="1"/>
  <c r="R22" i="2" s="1"/>
  <c r="F12" i="2"/>
  <c r="F19" i="2" s="1"/>
  <c r="L19" i="2" s="1"/>
  <c r="G22" i="2" s="1"/>
  <c r="G49" i="2" s="1"/>
  <c r="K4" i="2"/>
  <c r="R2" i="2"/>
  <c r="O2" i="2"/>
  <c r="R1" i="2"/>
  <c r="K55" i="2" l="1"/>
  <c r="O1" i="1"/>
  <c r="O2" i="1"/>
  <c r="N40" i="1" l="1"/>
  <c r="P40" i="1" s="1"/>
  <c r="C40" i="1"/>
  <c r="E40" i="1" s="1"/>
  <c r="L36" i="1"/>
  <c r="A36" i="1"/>
  <c r="N34" i="1"/>
  <c r="C34" i="1"/>
  <c r="H26" i="1"/>
  <c r="L24" i="1"/>
  <c r="R49" i="1"/>
  <c r="N51" i="1"/>
  <c r="O51" i="1"/>
  <c r="N52" i="1"/>
  <c r="O52" i="1"/>
  <c r="L14" i="1"/>
  <c r="L2" i="1"/>
  <c r="N18" i="1"/>
  <c r="P18" i="1" s="1"/>
  <c r="N12" i="1"/>
  <c r="C18" i="1"/>
  <c r="A14" i="1"/>
  <c r="C12" i="1"/>
  <c r="O53" i="1" l="1"/>
  <c r="O57" i="1" s="1"/>
  <c r="N53" i="1"/>
  <c r="N57" i="1" s="1"/>
  <c r="C41" i="1"/>
  <c r="I41" i="1" s="1"/>
  <c r="D44" i="1" s="1"/>
  <c r="N41" i="1"/>
  <c r="T41" i="1" s="1"/>
  <c r="O44" i="1" s="1"/>
  <c r="N19" i="1"/>
  <c r="T19" i="1"/>
  <c r="O22" i="1" s="1"/>
  <c r="C19" i="1"/>
  <c r="E18" i="1"/>
  <c r="E49" i="1" s="1"/>
  <c r="H4" i="1" l="1"/>
  <c r="H49" i="1" s="1"/>
  <c r="H50" i="1" l="1"/>
  <c r="H55" i="1"/>
  <c r="I19" i="1"/>
  <c r="D22" i="1" s="1"/>
  <c r="D49" i="1" s="1"/>
  <c r="L7" i="3"/>
  <c r="L9" i="3" s="1"/>
  <c r="I3" i="3" s="1"/>
  <c r="H3" i="3" s="1"/>
</calcChain>
</file>

<file path=xl/sharedStrings.xml><?xml version="1.0" encoding="utf-8"?>
<sst xmlns="http://schemas.openxmlformats.org/spreadsheetml/2006/main" count="273" uniqueCount="104">
  <si>
    <t xml:space="preserve">yr1 </t>
  </si>
  <si>
    <t>TOTAL/YR</t>
  </si>
  <si>
    <t>ATTY FEE</t>
  </si>
  <si>
    <t>COURT COSTS</t>
  </si>
  <si>
    <t>2%1st$2500</t>
  </si>
  <si>
    <t>PRINCIPAL PAYOUT</t>
  </si>
  <si>
    <t>TOTAL INC COMMISSION</t>
  </si>
  <si>
    <t>$10.50/$1000</t>
  </si>
  <si>
    <t>1% &gt;$2500(L28-2500)*1%</t>
  </si>
  <si>
    <t>SCOLLON TRUST ACCTING</t>
  </si>
  <si>
    <t>TOTAL&gt;</t>
  </si>
  <si>
    <t>WELLS FARGO FEES</t>
  </si>
  <si>
    <t>CAP GAINS</t>
  </si>
  <si>
    <t xml:space="preserve">PRINCIPAL DIST </t>
  </si>
  <si>
    <t>R/B PRINC DIST</t>
  </si>
  <si>
    <t>NET BAL PRINCP</t>
  </si>
  <si>
    <t>DATE OF&gt;</t>
  </si>
  <si>
    <t>SCPA § 2309 1.</t>
  </si>
  <si>
    <t>PRINCIPAL YOY</t>
  </si>
  <si>
    <t>accum inc §2309 8.</t>
  </si>
  <si>
    <t>YEAR TOTAL DISTRIBS</t>
  </si>
  <si>
    <t>CAP GAIN</t>
  </si>
  <si>
    <t>YRLY EXPENSES</t>
  </si>
  <si>
    <t>BEGIN PRINCIPAL</t>
  </si>
  <si>
    <t>YRLY COMMISSIONON</t>
  </si>
  <si>
    <t>$10.50/$1000/&lt;=$400,000</t>
  </si>
  <si>
    <t>$4.50/$1000/$400,000 TO $600,000</t>
  </si>
  <si>
    <t>$3/$1000/&gt;$1,000,000</t>
  </si>
  <si>
    <t>ON YR END VALUE&gt;</t>
  </si>
  <si>
    <t>.6667 PRINC //.333 INCome</t>
  </si>
  <si>
    <t>ome</t>
  </si>
  <si>
    <t>INCOME&gt;</t>
  </si>
  <si>
    <t>TOTAL PRINC YR END</t>
  </si>
  <si>
    <t>INCOME DISTRIB</t>
  </si>
  <si>
    <t>YR TOTAL(exp+distb)&gt;</t>
  </si>
  <si>
    <t>R/B INC DIST</t>
  </si>
  <si>
    <t>ORDINARY INC</t>
  </si>
  <si>
    <t>ORD INC  YOY</t>
  </si>
  <si>
    <t>BEGIN ORDIN INC</t>
  </si>
  <si>
    <t>EPTL § 11-2.1 (L)(4)</t>
  </si>
  <si>
    <t>EPTL § 11-2.1 (L) (1)</t>
  </si>
  <si>
    <t>CAPITAL GAINS</t>
  </si>
  <si>
    <t>INS-WATER RATES-</t>
  </si>
  <si>
    <t>TAXES ON REGULAR INC</t>
  </si>
  <si>
    <t>1% of PRINCIPAL PAYOUT&gt;</t>
  </si>
  <si>
    <t>NET BAL YR INC</t>
  </si>
  <si>
    <t>0.6667 MULTIPLIER</t>
  </si>
  <si>
    <t>COMPUTED COMMISSION</t>
  </si>
  <si>
    <t>0.333 MULTIPLIER</t>
  </si>
  <si>
    <t>YR 2</t>
  </si>
  <si>
    <t>FUND DATE</t>
  </si>
  <si>
    <t>FUND DATE&gt;</t>
  </si>
  <si>
    <t>REGULAR RECUR TAXES</t>
  </si>
  <si>
    <t>YR INC TOTAL DISTRIBS</t>
  </si>
  <si>
    <t>YRLY PRINC COMM</t>
  </si>
  <si>
    <t>RB yoy PRINC comm</t>
  </si>
  <si>
    <t>YRLY INC  COMM</t>
  </si>
  <si>
    <t>total ordinary inc</t>
  </si>
  <si>
    <t>COSTS INVEST/MANGMT</t>
  </si>
  <si>
    <t>EXPS(CHARGES)</t>
  </si>
  <si>
    <t>DATE &gt;</t>
  </si>
  <si>
    <t>TIME&gt;</t>
  </si>
  <si>
    <t xml:space="preserve">FN#1 </t>
  </si>
  <si>
    <t>FN#1</t>
  </si>
  <si>
    <t>commission</t>
  </si>
  <si>
    <t>princip commissions</t>
  </si>
  <si>
    <t>&lt;=$400,000</t>
  </si>
  <si>
    <t>&gt;$600,000</t>
  </si>
  <si>
    <t>commission exp</t>
  </si>
  <si>
    <t>#1</t>
  </si>
  <si>
    <t>#2</t>
  </si>
  <si>
    <t>COMMIS COMP</t>
  </si>
  <si>
    <t>XXX</t>
  </si>
  <si>
    <r>
      <t>TOTAL&gt;</t>
    </r>
    <r>
      <rPr>
        <b/>
        <sz val="12"/>
        <color rgb="FF0000FF"/>
        <rFont val="Calibri"/>
        <family val="2"/>
      </rPr>
      <t>(A)</t>
    </r>
  </si>
  <si>
    <t>(A)</t>
  </si>
  <si>
    <t>accum inc SCPA §2309 8.</t>
  </si>
  <si>
    <t>R/B ORD I YOY</t>
  </si>
  <si>
    <t>(INCLUDES INTERIM PRINC DISTRIBS-9-12-19)</t>
  </si>
  <si>
    <t>2.)  1% on SETTLEMENT all princ paid out SCPA2309 1.</t>
  </si>
  <si>
    <t>RULES OF COMMISSIONS</t>
  </si>
  <si>
    <t>1.)yrly 1%-2% comm pre exp OI SCPA2309 8.</t>
  </si>
  <si>
    <t>CURRENT YR</t>
  </si>
  <si>
    <t>YR END WELLS FARGO 1099 BAL</t>
  </si>
  <si>
    <t>R/B  PRIN COMM  YOY</t>
  </si>
  <si>
    <t>YR END PRINC commis</t>
  </si>
  <si>
    <t>PLUS YRLY EXPENSES/DISTIB</t>
  </si>
  <si>
    <t>PRIN(endyr + yrl exp/distb)for YRLY COMM</t>
  </si>
  <si>
    <t>ENDYR 1099 BAL</t>
  </si>
  <si>
    <t>CURRENT DATE&gt;</t>
  </si>
  <si>
    <t>YEAR</t>
  </si>
  <si>
    <t>3.) yrly pre exp PRINC apportd commissions SCPA 2309 2.</t>
  </si>
  <si>
    <r>
      <rPr>
        <b/>
        <sz val="12"/>
        <color rgb="FFFF0000"/>
        <rFont val="Calibri"/>
        <family val="2"/>
      </rPr>
      <t xml:space="preserve">YR END WELLS FARGO 1099 </t>
    </r>
    <r>
      <rPr>
        <b/>
        <sz val="12"/>
        <color rgb="FFFF0000"/>
        <rFont val="Calibri"/>
        <family val="2"/>
        <scheme val="minor"/>
      </rPr>
      <t>COMMISSION ON principal</t>
    </r>
  </si>
  <si>
    <t>FUND DATE &amp; BAL-06/11/2011</t>
  </si>
  <si>
    <t>YEAR END PRINCIPAL COMMISSION&gt;</t>
  </si>
  <si>
    <t>YRLY PRINCIPAL COMMIS'N COMPUTATION</t>
  </si>
  <si>
    <r>
      <t xml:space="preserve">commission </t>
    </r>
    <r>
      <rPr>
        <b/>
        <sz val="12"/>
        <color rgb="FF0000FF"/>
        <rFont val="Calibri"/>
        <family val="2"/>
      </rPr>
      <t>(A)</t>
    </r>
    <r>
      <rPr>
        <sz val="11"/>
        <color theme="1"/>
        <rFont val="Calibri"/>
        <family val="2"/>
        <scheme val="minor"/>
      </rPr>
      <t>&gt;</t>
    </r>
  </si>
  <si>
    <t xml:space="preserve">&gt;$400,000 </t>
  </si>
  <si>
    <t>Formula</t>
  </si>
  <si>
    <t>Year End Balances</t>
  </si>
  <si>
    <t>Year</t>
  </si>
  <si>
    <t>Commission</t>
  </si>
  <si>
    <t>Percent</t>
  </si>
  <si>
    <t>Balance</t>
  </si>
  <si>
    <t>Link the Cell to your Year End Balances for the given Year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</si>
</sst>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h:mm\ AM/PM;@"/>
    <numFmt numFmtId="165" formatCode="mm/dd/yy;@"/>
    <numFmt numFmtId="166" formatCode="&quot;$&quot;#,##0.00"/>
    <numFmt numFmtId="167" formatCode="&quot;$&quot;#,##0.000_);\(&quot;$&quot;#,##0.000\)"/>
    <numFmt numFmtId="168" formatCode="_(* #,##0_);_(* \(#,##0\);_(* &quot;-&quot;??_);_(@_)"/>
    <numFmt numFmtId="169" formatCode="&quot;£&quot;#,##0;[Red]\-&quot;£&quot;#,##0"/>
  </numFmts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</font>
    <font>
      <b/>
      <sz val="11"/>
      <color rgb="FFFF0000"/>
      <name val="Calibri"/>
      <family val="2"/>
      <scheme val="minor"/>
    </font>
    <font>
      <b/>
      <sz val="12"/>
      <color rgb="FF0000FF"/>
      <name val="Calibri"/>
      <family val="2"/>
    </font>
    <font>
      <b/>
      <sz val="14"/>
      <color rgb="FF0000FF"/>
      <name val="Calibri"/>
      <family val="2"/>
      <scheme val="minor"/>
    </font>
    <font>
      <b/>
      <sz val="14"/>
      <color rgb="FFFF0000"/>
      <name val="Calibri"/>
      <family val="2"/>
    </font>
    <font>
      <sz val="14"/>
      <color rgb="FFFF0000"/>
      <name val="Calibri"/>
      <family val="2"/>
      <scheme val="minor"/>
    </font>
    <font>
      <sz val="12"/>
      <color rgb="FFFF0000"/>
      <name val="Calibri"/>
      <family val="2"/>
    </font>
    <font>
      <b/>
      <sz val="14"/>
      <color theme="1"/>
      <name val="Calibri"/>
      <family val="2"/>
      <scheme val="minor"/>
    </font>
    <font>
      <b/>
      <sz val="12"/>
      <color rgb="FFFF0000"/>
      <name val="Calibri"/>
      <family val="2"/>
    </font>
    <font>
      <sz val="12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Arial"/>
      <family val="2"/>
    </font>
    <font>
      <sz val="10"/>
      <color theme="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FFDE9B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C99"/>
      </patternFill>
    </fill>
    <fill>
      <patternFill patternType="solid">
        <fgColor rgb="FF25346A"/>
        <bgColor indexed="64"/>
      </patternFill>
    </fill>
  </fills>
  <borders count="65">
    <border>
      <left/>
      <right/>
      <top/>
      <bottom/>
      <diagonal/>
    </border>
    <border>
      <left/>
      <right/>
      <top style="thick">
        <color auto="1"/>
      </top>
      <bottom/>
      <diagonal/>
    </border>
    <border>
      <left/>
      <right/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double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rgb="FFFF0000"/>
      </top>
      <bottom style="thick">
        <color rgb="FFFF000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ck">
        <color rgb="FFFF0000"/>
      </top>
      <bottom style="thick">
        <color rgb="FFFF0000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ck">
        <color rgb="FFFF0000"/>
      </top>
      <bottom style="thick">
        <color rgb="FFFF0000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rgb="FF0033CC"/>
      </right>
      <top/>
      <bottom style="thin">
        <color auto="1"/>
      </bottom>
      <diagonal/>
    </border>
    <border>
      <left style="thick">
        <color rgb="FF0033CC"/>
      </left>
      <right/>
      <top style="thin">
        <color auto="1"/>
      </top>
      <bottom style="thin">
        <color auto="1"/>
      </bottom>
      <diagonal/>
    </border>
    <border>
      <left style="thick">
        <color rgb="FF0033CC"/>
      </left>
      <right/>
      <top style="thin">
        <color auto="1"/>
      </top>
      <bottom/>
      <diagonal/>
    </border>
    <border>
      <left style="thick">
        <color rgb="FF0033CC"/>
      </left>
      <right/>
      <top style="thick">
        <color rgb="FFFF0000"/>
      </top>
      <bottom style="thick">
        <color rgb="FFFF0000"/>
      </bottom>
      <diagonal/>
    </border>
    <border>
      <left style="thick">
        <color rgb="FF0033CC"/>
      </left>
      <right/>
      <top/>
      <bottom style="thin">
        <color auto="1"/>
      </bottom>
      <diagonal/>
    </border>
    <border>
      <left style="thin">
        <color auto="1"/>
      </left>
      <right style="thick">
        <color rgb="FF0033CC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rgb="FF0033CC"/>
      </right>
      <top style="thin">
        <color auto="1"/>
      </top>
      <bottom/>
      <diagonal/>
    </border>
    <border>
      <left style="thin">
        <color auto="1"/>
      </left>
      <right style="thick">
        <color rgb="FF0033CC"/>
      </right>
      <top style="thick">
        <color rgb="FFFF0000"/>
      </top>
      <bottom style="thick">
        <color rgb="FFFF0000"/>
      </bottom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ck">
        <color rgb="FFFF0000"/>
      </left>
      <right style="mediumDashed">
        <color rgb="FFFF0000"/>
      </right>
      <top style="thick">
        <color rgb="FFFF0000"/>
      </top>
      <bottom style="thick">
        <color rgb="FFFF0000"/>
      </bottom>
      <diagonal/>
    </border>
    <border>
      <left style="mediumDashed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ck">
        <color rgb="FFFF0000"/>
      </left>
      <right/>
      <top style="thick">
        <color rgb="FFFF0000"/>
      </top>
      <bottom/>
      <diagonal/>
    </border>
    <border>
      <left style="thin">
        <color auto="1"/>
      </left>
      <right/>
      <top style="thick">
        <color rgb="FFFF0000"/>
      </top>
      <bottom style="thin">
        <color auto="1"/>
      </bottom>
      <diagonal/>
    </border>
    <border>
      <left/>
      <right style="thick">
        <color rgb="FFFF0000"/>
      </right>
      <top style="thick">
        <color rgb="FFFF0000"/>
      </top>
      <bottom style="thin">
        <color auto="1"/>
      </bottom>
      <diagonal/>
    </border>
    <border>
      <left style="thick">
        <color rgb="FFFF0000"/>
      </left>
      <right/>
      <top/>
      <bottom/>
      <diagonal/>
    </border>
    <border>
      <left/>
      <right style="thick">
        <color rgb="FFFF0000"/>
      </right>
      <top style="thin">
        <color auto="1"/>
      </top>
      <bottom style="thin">
        <color auto="1"/>
      </bottom>
      <diagonal/>
    </border>
    <border>
      <left/>
      <right style="thick">
        <color rgb="FFFF0000"/>
      </right>
      <top/>
      <bottom/>
      <diagonal/>
    </border>
    <border>
      <left style="thin">
        <color auto="1"/>
      </left>
      <right style="thick">
        <color rgb="FFFF0000"/>
      </right>
      <top style="thin">
        <color auto="1"/>
      </top>
      <bottom style="thin">
        <color auto="1"/>
      </bottom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 style="thin">
        <color auto="1"/>
      </left>
      <right style="thin">
        <color auto="1"/>
      </right>
      <top/>
      <bottom style="thick">
        <color rgb="FFFF0000"/>
      </bottom>
      <diagonal/>
    </border>
    <border>
      <left style="thin">
        <color auto="1"/>
      </left>
      <right style="thick">
        <color rgb="FFFF0000"/>
      </right>
      <top style="thin">
        <color auto="1"/>
      </top>
      <bottom style="thick">
        <color rgb="FFFF0000"/>
      </bottom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thick">
        <color rgb="FFFF0000"/>
      </top>
      <bottom style="thick">
        <color rgb="FFFF0000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 style="thick">
        <color rgb="FFFF0000"/>
      </right>
      <top/>
      <bottom style="thick">
        <color rgb="FFFF0000"/>
      </bottom>
      <diagonal/>
    </border>
    <border>
      <left/>
      <right/>
      <top/>
      <bottom style="thin">
        <color auto="1"/>
      </bottom>
      <diagonal/>
    </border>
    <border>
      <left style="thick">
        <color rgb="FFFF0000"/>
      </left>
      <right style="thick">
        <color rgb="FFFF0000"/>
      </right>
      <top style="double">
        <color indexed="64"/>
      </top>
      <bottom style="thick">
        <color rgb="FFFF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theme="7"/>
      </left>
      <right/>
      <top style="double">
        <color theme="7"/>
      </top>
      <bottom/>
      <diagonal/>
    </border>
    <border>
      <left/>
      <right/>
      <top style="double">
        <color theme="7"/>
      </top>
      <bottom/>
      <diagonal/>
    </border>
    <border>
      <left/>
      <right style="double">
        <color theme="7"/>
      </right>
      <top style="double">
        <color theme="7"/>
      </top>
      <bottom/>
      <diagonal/>
    </border>
    <border>
      <left style="double">
        <color theme="7"/>
      </left>
      <right/>
      <top/>
      <bottom/>
      <diagonal/>
    </border>
    <border>
      <left/>
      <right style="double">
        <color theme="7"/>
      </right>
      <top/>
      <bottom style="double">
        <color rgb="FFFF8001"/>
      </bottom>
      <diagonal/>
    </border>
    <border>
      <left/>
      <right style="double">
        <color theme="7"/>
      </right>
      <top/>
      <bottom/>
      <diagonal/>
    </border>
    <border>
      <left style="double">
        <color theme="7"/>
      </left>
      <right/>
      <top/>
      <bottom style="double">
        <color theme="7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double">
        <color theme="7"/>
      </bottom>
      <diagonal/>
    </border>
    <border>
      <left/>
      <right style="double">
        <color theme="7"/>
      </right>
      <top/>
      <bottom style="double">
        <color theme="7"/>
      </bottom>
      <diagonal/>
    </border>
  </borders>
  <cellStyleXfs count="6">
    <xf numFmtId="0" fontId="0" fillId="0" borderId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7" fillId="0" borderId="55" applyNumberFormat="0" applyFill="0" applyAlignment="0" applyProtection="0"/>
    <xf numFmtId="0" fontId="20" fillId="13" borderId="3" applyNumberFormat="0">
      <alignment horizontal="centerContinuous" vertical="center" wrapText="1"/>
    </xf>
  </cellStyleXfs>
  <cellXfs count="189">
    <xf numFmtId="0" fontId="0" fillId="0" borderId="0" xfId="0"/>
    <xf numFmtId="43" fontId="0" fillId="0" borderId="0" xfId="0" applyNumberFormat="1"/>
    <xf numFmtId="44" fontId="0" fillId="0" borderId="0" xfId="0" applyNumberForma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3" xfId="0" applyBorder="1" applyAlignment="1">
      <alignment horizontal="center"/>
    </xf>
    <xf numFmtId="44" fontId="0" fillId="0" borderId="3" xfId="0" applyNumberFormat="1" applyBorder="1"/>
    <xf numFmtId="43" fontId="0" fillId="0" borderId="3" xfId="0" applyNumberFormat="1" applyBorder="1"/>
    <xf numFmtId="44" fontId="0" fillId="0" borderId="3" xfId="0" applyNumberFormat="1" applyBorder="1" applyAlignment="1">
      <alignment horizontal="center"/>
    </xf>
    <xf numFmtId="0" fontId="0" fillId="0" borderId="6" xfId="0" applyBorder="1"/>
    <xf numFmtId="0" fontId="0" fillId="0" borderId="3" xfId="0" applyBorder="1" applyAlignment="1">
      <alignment horizontal="right"/>
    </xf>
    <xf numFmtId="0" fontId="0" fillId="0" borderId="7" xfId="0" applyBorder="1"/>
    <xf numFmtId="0" fontId="0" fillId="2" borderId="3" xfId="0" applyFill="1" applyBorder="1"/>
    <xf numFmtId="0" fontId="0" fillId="2" borderId="3" xfId="0" applyFill="1" applyBorder="1" applyAlignment="1">
      <alignment horizontal="right"/>
    </xf>
    <xf numFmtId="0" fontId="0" fillId="3" borderId="3" xfId="0" applyFill="1" applyBorder="1"/>
    <xf numFmtId="0" fontId="1" fillId="3" borderId="3" xfId="0" applyFont="1" applyFill="1" applyBorder="1" applyAlignment="1">
      <alignment horizontal="center"/>
    </xf>
    <xf numFmtId="43" fontId="0" fillId="3" borderId="3" xfId="0" applyNumberFormat="1" applyFill="1" applyBorder="1"/>
    <xf numFmtId="44" fontId="0" fillId="3" borderId="3" xfId="0" applyNumberFormat="1" applyFill="1" applyBorder="1"/>
    <xf numFmtId="43" fontId="0" fillId="3" borderId="6" xfId="0" applyNumberFormat="1" applyFill="1" applyBorder="1"/>
    <xf numFmtId="0" fontId="0" fillId="0" borderId="11" xfId="0" applyBorder="1"/>
    <xf numFmtId="0" fontId="0" fillId="0" borderId="12" xfId="0" applyBorder="1"/>
    <xf numFmtId="0" fontId="0" fillId="0" borderId="3" xfId="0" applyFill="1" applyBorder="1"/>
    <xf numFmtId="0" fontId="0" fillId="4" borderId="3" xfId="0" applyFill="1" applyBorder="1"/>
    <xf numFmtId="44" fontId="0" fillId="4" borderId="5" xfId="0" applyNumberFormat="1" applyFill="1" applyBorder="1"/>
    <xf numFmtId="0" fontId="0" fillId="0" borderId="3" xfId="0" applyFill="1" applyBorder="1" applyAlignment="1">
      <alignment horizontal="right"/>
    </xf>
    <xf numFmtId="0" fontId="0" fillId="4" borderId="3" xfId="0" applyFill="1" applyBorder="1" applyAlignment="1">
      <alignment horizontal="right"/>
    </xf>
    <xf numFmtId="44" fontId="0" fillId="4" borderId="9" xfId="0" applyNumberFormat="1" applyFill="1" applyBorder="1"/>
    <xf numFmtId="44" fontId="0" fillId="4" borderId="4" xfId="0" applyNumberFormat="1" applyFill="1" applyBorder="1"/>
    <xf numFmtId="44" fontId="0" fillId="2" borderId="3" xfId="0" applyNumberFormat="1" applyFill="1" applyBorder="1"/>
    <xf numFmtId="44" fontId="0" fillId="2" borderId="6" xfId="0" applyNumberFormat="1" applyFill="1" applyBorder="1"/>
    <xf numFmtId="0" fontId="0" fillId="5" borderId="4" xfId="0" applyFill="1" applyBorder="1"/>
    <xf numFmtId="0" fontId="0" fillId="5" borderId="3" xfId="0" applyFill="1" applyBorder="1" applyAlignment="1">
      <alignment horizontal="right"/>
    </xf>
    <xf numFmtId="44" fontId="0" fillId="5" borderId="3" xfId="0" applyNumberFormat="1" applyFill="1" applyBorder="1"/>
    <xf numFmtId="44" fontId="0" fillId="4" borderId="7" xfId="0" applyNumberFormat="1" applyFill="1" applyBorder="1"/>
    <xf numFmtId="44" fontId="0" fillId="4" borderId="8" xfId="0" applyNumberFormat="1" applyFill="1" applyBorder="1"/>
    <xf numFmtId="0" fontId="0" fillId="5" borderId="4" xfId="0" applyFill="1" applyBorder="1" applyAlignment="1">
      <alignment horizontal="center"/>
    </xf>
    <xf numFmtId="0" fontId="2" fillId="5" borderId="4" xfId="0" applyFont="1" applyFill="1" applyBorder="1" applyAlignment="1">
      <alignment horizontal="center"/>
    </xf>
    <xf numFmtId="43" fontId="0" fillId="0" borderId="6" xfId="0" applyNumberFormat="1" applyBorder="1"/>
    <xf numFmtId="44" fontId="0" fillId="0" borderId="6" xfId="0" applyNumberFormat="1" applyBorder="1"/>
    <xf numFmtId="0" fontId="0" fillId="0" borderId="7" xfId="0" applyBorder="1" applyAlignment="1">
      <alignment horizontal="center"/>
    </xf>
    <xf numFmtId="43" fontId="0" fillId="0" borderId="7" xfId="0" applyNumberFormat="1" applyBorder="1"/>
    <xf numFmtId="44" fontId="0" fillId="0" borderId="7" xfId="0" applyNumberFormat="1" applyBorder="1"/>
    <xf numFmtId="0" fontId="0" fillId="0" borderId="13" xfId="0" applyBorder="1"/>
    <xf numFmtId="44" fontId="0" fillId="0" borderId="13" xfId="0" applyNumberFormat="1" applyBorder="1"/>
    <xf numFmtId="43" fontId="0" fillId="0" borderId="13" xfId="0" applyNumberFormat="1" applyBorder="1"/>
    <xf numFmtId="43" fontId="0" fillId="3" borderId="3" xfId="0" applyNumberFormat="1" applyFill="1" applyBorder="1" applyAlignment="1">
      <alignment horizontal="center"/>
    </xf>
    <xf numFmtId="44" fontId="0" fillId="4" borderId="10" xfId="0" applyNumberFormat="1" applyFill="1" applyBorder="1"/>
    <xf numFmtId="0" fontId="0" fillId="0" borderId="14" xfId="0" applyBorder="1"/>
    <xf numFmtId="44" fontId="0" fillId="4" borderId="15" xfId="0" applyNumberFormat="1" applyFill="1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3" borderId="12" xfId="0" applyFill="1" applyBorder="1"/>
    <xf numFmtId="0" fontId="0" fillId="0" borderId="12" xfId="0" applyFill="1" applyBorder="1"/>
    <xf numFmtId="0" fontId="0" fillId="2" borderId="12" xfId="0" applyFill="1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0" fillId="0" borderId="26" xfId="0" applyBorder="1"/>
    <xf numFmtId="0" fontId="0" fillId="0" borderId="27" xfId="0" applyBorder="1"/>
    <xf numFmtId="0" fontId="0" fillId="0" borderId="28" xfId="0" applyBorder="1"/>
    <xf numFmtId="0" fontId="0" fillId="0" borderId="21" xfId="0" applyBorder="1"/>
    <xf numFmtId="0" fontId="0" fillId="0" borderId="7" xfId="0" applyFill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3" fillId="2" borderId="12" xfId="0" applyFont="1" applyFill="1" applyBorder="1" applyAlignment="1">
      <alignment horizontal="center"/>
    </xf>
    <xf numFmtId="0" fontId="3" fillId="0" borderId="3" xfId="0" applyFont="1" applyBorder="1"/>
    <xf numFmtId="0" fontId="4" fillId="0" borderId="3" xfId="0" applyFont="1" applyBorder="1"/>
    <xf numFmtId="14" fontId="4" fillId="4" borderId="3" xfId="0" applyNumberFormat="1" applyFont="1" applyFill="1" applyBorder="1" applyAlignment="1">
      <alignment horizontal="center"/>
    </xf>
    <xf numFmtId="0" fontId="0" fillId="0" borderId="6" xfId="0" applyBorder="1" applyAlignment="1">
      <alignment horizontal="right"/>
    </xf>
    <xf numFmtId="44" fontId="0" fillId="4" borderId="29" xfId="0" applyNumberFormat="1" applyFill="1" applyBorder="1"/>
    <xf numFmtId="44" fontId="0" fillId="4" borderId="30" xfId="0" applyNumberFormat="1" applyFill="1" applyBorder="1"/>
    <xf numFmtId="44" fontId="0" fillId="4" borderId="31" xfId="0" applyNumberFormat="1" applyFill="1" applyBorder="1"/>
    <xf numFmtId="0" fontId="0" fillId="5" borderId="7" xfId="0" applyFill="1" applyBorder="1"/>
    <xf numFmtId="0" fontId="0" fillId="5" borderId="7" xfId="0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4" fillId="0" borderId="32" xfId="0" applyFont="1" applyBorder="1" applyAlignment="1">
      <alignment horizontal="right" vertical="top"/>
    </xf>
    <xf numFmtId="165" fontId="4" fillId="0" borderId="33" xfId="0" applyNumberFormat="1" applyFont="1" applyBorder="1" applyAlignment="1">
      <alignment horizontal="center"/>
    </xf>
    <xf numFmtId="0" fontId="4" fillId="0" borderId="7" xfId="0" applyFont="1" applyBorder="1" applyAlignment="1">
      <alignment horizontal="right" vertical="center"/>
    </xf>
    <xf numFmtId="164" fontId="4" fillId="0" borderId="7" xfId="0" applyNumberFormat="1" applyFont="1" applyBorder="1" applyAlignment="1">
      <alignment horizontal="center"/>
    </xf>
    <xf numFmtId="0" fontId="0" fillId="6" borderId="13" xfId="0" applyFill="1" applyBorder="1"/>
    <xf numFmtId="43" fontId="0" fillId="6" borderId="13" xfId="0" applyNumberFormat="1" applyFill="1" applyBorder="1"/>
    <xf numFmtId="44" fontId="0" fillId="6" borderId="13" xfId="0" applyNumberFormat="1" applyFill="1" applyBorder="1"/>
    <xf numFmtId="44" fontId="0" fillId="4" borderId="3" xfId="0" applyNumberFormat="1" applyFill="1" applyBorder="1"/>
    <xf numFmtId="0" fontId="4" fillId="0" borderId="3" xfId="0" applyFont="1" applyFill="1" applyBorder="1" applyAlignment="1">
      <alignment horizontal="right"/>
    </xf>
    <xf numFmtId="0" fontId="4" fillId="0" borderId="7" xfId="0" applyFont="1" applyBorder="1" applyAlignment="1">
      <alignment horizontal="center"/>
    </xf>
    <xf numFmtId="44" fontId="0" fillId="0" borderId="0" xfId="1" applyFont="1"/>
    <xf numFmtId="0" fontId="0" fillId="0" borderId="0" xfId="0" applyAlignment="1">
      <alignment horizontal="center"/>
    </xf>
    <xf numFmtId="0" fontId="0" fillId="0" borderId="0" xfId="0" applyBorder="1"/>
    <xf numFmtId="166" fontId="0" fillId="4" borderId="10" xfId="0" applyNumberFormat="1" applyFill="1" applyBorder="1"/>
    <xf numFmtId="0" fontId="0" fillId="8" borderId="11" xfId="0" applyFill="1" applyBorder="1"/>
    <xf numFmtId="44" fontId="0" fillId="9" borderId="0" xfId="0" applyNumberFormat="1" applyFill="1"/>
    <xf numFmtId="7" fontId="0" fillId="0" borderId="0" xfId="1" applyNumberFormat="1" applyFont="1" applyFill="1" applyBorder="1"/>
    <xf numFmtId="0" fontId="6" fillId="0" borderId="0" xfId="0" applyFont="1"/>
    <xf numFmtId="0" fontId="7" fillId="0" borderId="0" xfId="0" applyFont="1" applyAlignment="1">
      <alignment horizontal="center"/>
    </xf>
    <xf numFmtId="0" fontId="0" fillId="0" borderId="34" xfId="0" applyFill="1" applyBorder="1"/>
    <xf numFmtId="0" fontId="0" fillId="8" borderId="3" xfId="0" applyFill="1" applyBorder="1"/>
    <xf numFmtId="7" fontId="0" fillId="10" borderId="3" xfId="0" applyNumberFormat="1" applyFill="1" applyBorder="1"/>
    <xf numFmtId="44" fontId="0" fillId="10" borderId="35" xfId="0" applyNumberFormat="1" applyFill="1" applyBorder="1"/>
    <xf numFmtId="0" fontId="0" fillId="0" borderId="0" xfId="0" applyFill="1"/>
    <xf numFmtId="0" fontId="0" fillId="0" borderId="36" xfId="0" applyBorder="1"/>
    <xf numFmtId="0" fontId="0" fillId="8" borderId="37" xfId="0" applyFill="1" applyBorder="1"/>
    <xf numFmtId="0" fontId="0" fillId="8" borderId="38" xfId="0" applyFill="1" applyBorder="1"/>
    <xf numFmtId="0" fontId="0" fillId="0" borderId="39" xfId="0" applyBorder="1" applyAlignment="1">
      <alignment horizontal="center"/>
    </xf>
    <xf numFmtId="0" fontId="0" fillId="8" borderId="40" xfId="0" applyFill="1" applyBorder="1"/>
    <xf numFmtId="0" fontId="0" fillId="0" borderId="39" xfId="0" applyBorder="1"/>
    <xf numFmtId="0" fontId="0" fillId="0" borderId="41" xfId="0" applyBorder="1"/>
    <xf numFmtId="0" fontId="0" fillId="8" borderId="42" xfId="0" applyFill="1" applyBorder="1"/>
    <xf numFmtId="0" fontId="0" fillId="0" borderId="42" xfId="0" applyFill="1" applyBorder="1" applyAlignment="1">
      <alignment horizontal="center"/>
    </xf>
    <xf numFmtId="0" fontId="0" fillId="0" borderId="43" xfId="0" applyBorder="1"/>
    <xf numFmtId="7" fontId="0" fillId="5" borderId="44" xfId="0" applyNumberFormat="1" applyFill="1" applyBorder="1"/>
    <xf numFmtId="0" fontId="0" fillId="0" borderId="45" xfId="0" applyFill="1" applyBorder="1" applyAlignment="1">
      <alignment horizontal="center"/>
    </xf>
    <xf numFmtId="44" fontId="0" fillId="0" borderId="0" xfId="1" applyFont="1" applyFill="1" applyBorder="1"/>
    <xf numFmtId="0" fontId="9" fillId="0" borderId="0" xfId="0" applyFont="1" applyAlignment="1"/>
    <xf numFmtId="0" fontId="4" fillId="0" borderId="0" xfId="0" applyFont="1"/>
    <xf numFmtId="0" fontId="10" fillId="0" borderId="3" xfId="0" applyFont="1" applyBorder="1"/>
    <xf numFmtId="44" fontId="0" fillId="0" borderId="0" xfId="0" applyNumberFormat="1" applyFill="1"/>
    <xf numFmtId="7" fontId="0" fillId="0" borderId="0" xfId="0" applyNumberFormat="1" applyFill="1"/>
    <xf numFmtId="0" fontId="12" fillId="0" borderId="0" xfId="0" applyFont="1"/>
    <xf numFmtId="0" fontId="3" fillId="0" borderId="0" xfId="0" applyFont="1"/>
    <xf numFmtId="44" fontId="0" fillId="0" borderId="0" xfId="1" applyFont="1" applyFill="1"/>
    <xf numFmtId="0" fontId="0" fillId="0" borderId="0" xfId="0" applyNumberFormat="1" applyFill="1"/>
    <xf numFmtId="0" fontId="0" fillId="0" borderId="0" xfId="0" applyFill="1" applyBorder="1"/>
    <xf numFmtId="44" fontId="0" fillId="5" borderId="3" xfId="1" applyFont="1" applyFill="1" applyBorder="1"/>
    <xf numFmtId="0" fontId="14" fillId="0" borderId="3" xfId="0" applyFont="1" applyBorder="1"/>
    <xf numFmtId="0" fontId="11" fillId="0" borderId="0" xfId="0" applyFont="1" applyBorder="1"/>
    <xf numFmtId="0" fontId="0" fillId="0" borderId="0" xfId="0" applyNumberFormat="1" applyBorder="1"/>
    <xf numFmtId="167" fontId="0" fillId="0" borderId="0" xfId="1" applyNumberFormat="1" applyFont="1" applyFill="1" applyBorder="1"/>
    <xf numFmtId="44" fontId="0" fillId="0" borderId="0" xfId="0" applyNumberFormat="1" applyFill="1" applyBorder="1"/>
    <xf numFmtId="9" fontId="13" fillId="0" borderId="0" xfId="0" applyNumberFormat="1" applyFont="1" applyAlignment="1">
      <alignment horizontal="left" vertical="center"/>
    </xf>
    <xf numFmtId="0" fontId="7" fillId="0" borderId="47" xfId="0" applyFont="1" applyBorder="1" applyAlignment="1">
      <alignment horizontal="center"/>
    </xf>
    <xf numFmtId="14" fontId="7" fillId="0" borderId="46" xfId="0" applyNumberFormat="1" applyFont="1" applyBorder="1" applyAlignment="1">
      <alignment horizontal="center"/>
    </xf>
    <xf numFmtId="164" fontId="7" fillId="0" borderId="46" xfId="0" applyNumberFormat="1" applyFont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4" fillId="0" borderId="0" xfId="0" applyNumberFormat="1" applyFont="1" applyBorder="1" applyAlignment="1">
      <alignment horizontal="center"/>
    </xf>
    <xf numFmtId="0" fontId="4" fillId="0" borderId="47" xfId="0" applyFont="1" applyFill="1" applyBorder="1" applyAlignment="1">
      <alignment horizontal="center"/>
    </xf>
    <xf numFmtId="7" fontId="0" fillId="4" borderId="48" xfId="1" applyNumberFormat="1" applyFont="1" applyFill="1" applyBorder="1"/>
    <xf numFmtId="44" fontId="4" fillId="0" borderId="46" xfId="0" applyNumberFormat="1" applyFont="1" applyBorder="1" applyAlignment="1">
      <alignment horizontal="center" vertical="center"/>
    </xf>
    <xf numFmtId="0" fontId="7" fillId="0" borderId="0" xfId="0" applyFont="1" applyBorder="1" applyAlignment="1">
      <alignment horizontal="center"/>
    </xf>
    <xf numFmtId="0" fontId="4" fillId="0" borderId="49" xfId="0" applyFont="1" applyBorder="1" applyAlignment="1">
      <alignment horizontal="center"/>
    </xf>
    <xf numFmtId="7" fontId="3" fillId="0" borderId="50" xfId="1" applyNumberFormat="1" applyFont="1" applyFill="1" applyBorder="1" applyAlignment="1">
      <alignment horizontal="center"/>
    </xf>
    <xf numFmtId="166" fontId="0" fillId="0" borderId="0" xfId="0" applyNumberFormat="1" applyFill="1" applyBorder="1" applyAlignment="1">
      <alignment horizontal="right"/>
    </xf>
    <xf numFmtId="0" fontId="15" fillId="0" borderId="6" xfId="0" applyFont="1" applyFill="1" applyBorder="1"/>
    <xf numFmtId="0" fontId="0" fillId="4" borderId="7" xfId="0" applyFill="1" applyBorder="1"/>
    <xf numFmtId="43" fontId="0" fillId="0" borderId="0" xfId="0" applyNumberFormat="1" applyFill="1" applyBorder="1"/>
    <xf numFmtId="0" fontId="10" fillId="0" borderId="0" xfId="0" applyFont="1" applyBorder="1" applyAlignment="1"/>
    <xf numFmtId="0" fontId="14" fillId="0" borderId="0" xfId="0" applyFont="1" applyFill="1" applyBorder="1"/>
    <xf numFmtId="0" fontId="15" fillId="0" borderId="0" xfId="0" applyFont="1" applyFill="1" applyBorder="1"/>
    <xf numFmtId="43" fontId="0" fillId="0" borderId="52" xfId="0" applyNumberFormat="1" applyFill="1" applyBorder="1"/>
    <xf numFmtId="166" fontId="0" fillId="0" borderId="35" xfId="0" applyNumberFormat="1" applyBorder="1"/>
    <xf numFmtId="44" fontId="9" fillId="0" borderId="53" xfId="0" applyNumberFormat="1" applyFont="1" applyBorder="1"/>
    <xf numFmtId="0" fontId="9" fillId="0" borderId="8" xfId="0" applyFont="1" applyFill="1" applyBorder="1" applyAlignment="1">
      <alignment horizontal="right"/>
    </xf>
    <xf numFmtId="7" fontId="0" fillId="0" borderId="0" xfId="0" applyNumberFormat="1" applyFill="1" applyBorder="1"/>
    <xf numFmtId="44" fontId="0" fillId="11" borderId="3" xfId="1" applyFont="1" applyFill="1" applyBorder="1"/>
    <xf numFmtId="43" fontId="0" fillId="11" borderId="3" xfId="0" applyNumberFormat="1" applyFill="1" applyBorder="1"/>
    <xf numFmtId="44" fontId="0" fillId="11" borderId="16" xfId="0" applyNumberFormat="1" applyFill="1" applyBorder="1"/>
    <xf numFmtId="44" fontId="0" fillId="4" borderId="42" xfId="0" applyNumberFormat="1" applyFill="1" applyBorder="1" applyProtection="1">
      <protection locked="0"/>
    </xf>
    <xf numFmtId="0" fontId="4" fillId="4" borderId="46" xfId="0" applyNumberFormat="1" applyFont="1" applyFill="1" applyBorder="1" applyAlignment="1" applyProtection="1">
      <alignment horizontal="center"/>
      <protection locked="0"/>
    </xf>
    <xf numFmtId="44" fontId="0" fillId="4" borderId="35" xfId="0" applyNumberFormat="1" applyFill="1" applyBorder="1" applyProtection="1">
      <protection locked="0"/>
    </xf>
    <xf numFmtId="44" fontId="0" fillId="9" borderId="3" xfId="1" applyFont="1" applyFill="1" applyBorder="1"/>
    <xf numFmtId="44" fontId="0" fillId="7" borderId="11" xfId="1" applyFont="1" applyFill="1" applyBorder="1"/>
    <xf numFmtId="44" fontId="0" fillId="4" borderId="51" xfId="1" applyFont="1" applyFill="1" applyBorder="1" applyProtection="1">
      <protection locked="0"/>
    </xf>
    <xf numFmtId="44" fontId="0" fillId="0" borderId="3" xfId="1" applyFont="1" applyBorder="1"/>
    <xf numFmtId="168" fontId="16" fillId="12" borderId="54" xfId="2" applyNumberFormat="1" applyFont="1" applyFill="1" applyBorder="1"/>
    <xf numFmtId="43" fontId="0" fillId="0" borderId="0" xfId="2" applyNumberFormat="1" applyFont="1"/>
    <xf numFmtId="9" fontId="0" fillId="0" borderId="0" xfId="3" applyFont="1"/>
    <xf numFmtId="169" fontId="0" fillId="0" borderId="0" xfId="0" applyNumberFormat="1"/>
    <xf numFmtId="43" fontId="0" fillId="0" borderId="0" xfId="2" applyFont="1"/>
    <xf numFmtId="10" fontId="0" fillId="0" borderId="0" xfId="3" applyNumberFormat="1" applyFont="1"/>
    <xf numFmtId="0" fontId="19" fillId="0" borderId="0" xfId="0" applyFont="1"/>
    <xf numFmtId="44" fontId="17" fillId="0" borderId="55" xfId="4" applyNumberFormat="1"/>
    <xf numFmtId="168" fontId="18" fillId="12" borderId="54" xfId="2" applyNumberFormat="1" applyFont="1" applyFill="1" applyBorder="1"/>
    <xf numFmtId="0" fontId="18" fillId="0" borderId="0" xfId="0" applyFont="1"/>
    <xf numFmtId="168" fontId="0" fillId="0" borderId="0" xfId="2" applyNumberFormat="1" applyFont="1" applyBorder="1"/>
    <xf numFmtId="0" fontId="20" fillId="13" borderId="56" xfId="5" applyBorder="1">
      <alignment horizontal="centerContinuous" vertical="center" wrapText="1"/>
    </xf>
    <xf numFmtId="0" fontId="20" fillId="13" borderId="57" xfId="5" applyBorder="1">
      <alignment horizontal="centerContinuous" vertical="center" wrapText="1"/>
    </xf>
    <xf numFmtId="0" fontId="20" fillId="13" borderId="58" xfId="5" applyBorder="1">
      <alignment horizontal="centerContinuous" vertical="center" wrapText="1"/>
    </xf>
    <xf numFmtId="0" fontId="0" fillId="0" borderId="59" xfId="0" applyBorder="1"/>
    <xf numFmtId="168" fontId="17" fillId="0" borderId="60" xfId="4" applyNumberFormat="1" applyBorder="1"/>
    <xf numFmtId="0" fontId="20" fillId="13" borderId="59" xfId="5" applyBorder="1">
      <alignment horizontal="centerContinuous" vertical="center" wrapText="1"/>
    </xf>
    <xf numFmtId="168" fontId="0" fillId="0" borderId="61" xfId="2" applyNumberFormat="1" applyFont="1" applyBorder="1"/>
    <xf numFmtId="0" fontId="20" fillId="13" borderId="62" xfId="5" applyBorder="1">
      <alignment horizontal="centerContinuous" vertical="center" wrapText="1"/>
    </xf>
    <xf numFmtId="168" fontId="18" fillId="12" borderId="63" xfId="2" applyNumberFormat="1" applyFont="1" applyFill="1" applyBorder="1"/>
    <xf numFmtId="168" fontId="0" fillId="0" borderId="64" xfId="2" applyNumberFormat="1" applyFont="1" applyBorder="1"/>
  </cellXfs>
  <cellStyles count="6">
    <cellStyle name="Comma" xfId="2" builtinId="3"/>
    <cellStyle name="Currency" xfId="1" builtinId="4"/>
    <cellStyle name="Linked Cell" xfId="4" builtinId="24"/>
    <cellStyle name="Normal" xfId="0" builtinId="0"/>
    <cellStyle name="Percent" xfId="3" builtinId="5"/>
    <cellStyle name="Table_Heading" xfId="5"/>
  </cellStyles>
  <dxfs count="6">
    <dxf>
      <numFmt numFmtId="35" formatCode="_(* #,##0.00_);_(* \(#,##0.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(* #,##0.00_);_(* \(#,##0.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numFmt numFmtId="169" formatCode="&quot;£&quot;#,##0;[Red]\-&quot;£&quot;#,##0"/>
    </dxf>
    <dxf>
      <numFmt numFmtId="169" formatCode="&quot;£&quot;#,##0;[Red]\-&quot;£&quot;#,##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</dxf>
  </dxfs>
  <tableStyles count="0" defaultTableStyle="TableStyleMedium2" defaultPivotStyle="PivotStyleLight16"/>
  <colors>
    <mruColors>
      <color rgb="FFFFFF99"/>
      <color rgb="FFFFFFCC"/>
      <color rgb="FF0000FF"/>
      <color rgb="FFFF9900"/>
      <color rgb="FFFFCC00"/>
      <color rgb="FFFFDE9B"/>
      <color rgb="FFFFCCCC"/>
      <color rgb="FFCC99FF"/>
      <color rgb="FF9966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9525</xdr:colOff>
      <xdr:row>4</xdr:row>
      <xdr:rowOff>19050</xdr:rowOff>
    </xdr:from>
    <xdr:to>
      <xdr:col>9</xdr:col>
      <xdr:colOff>180975</xdr:colOff>
      <xdr:row>12</xdr:row>
      <xdr:rowOff>123825</xdr:rowOff>
    </xdr:to>
    <xdr:sp macro="" textlink="">
      <xdr:nvSpPr>
        <xdr:cNvPr id="2" name="Right Brace 1"/>
        <xdr:cNvSpPr/>
      </xdr:nvSpPr>
      <xdr:spPr>
        <a:xfrm>
          <a:off x="5895975" y="876300"/>
          <a:ext cx="1390650" cy="1628775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ables/table1.xml><?xml version="1.0" encoding="utf-8"?>
<table xmlns="http://schemas.openxmlformats.org/spreadsheetml/2006/main" id="1" name="TaxRates" displayName="TaxRates" ref="A2:C7" totalsRowCount="1" headerRowDxfId="5">
  <autoFilter ref="A2:C6"/>
  <tableColumns count="3">
    <tableColumn id="1" name="Balance" dataDxfId="3" totalsRowDxfId="4"/>
    <tableColumn id="2" name="Percent" totalsRowDxfId="2" dataCellStyle="Percent"/>
    <tableColumn id="3" name="Commission" totalsRowFunction="sum" dataDxfId="0" totalsRowDxfId="1" dataCellStyle="Comma">
      <calculatedColumnFormula>(TaxRates[[#This Row],[Balance]]-A2)*TaxRates[[#This Row],[Percent]]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61"/>
  <sheetViews>
    <sheetView showWhiteSpace="0" zoomScale="73" zoomScaleNormal="73" workbookViewId="0">
      <selection activeCell="O2" sqref="O2"/>
    </sheetView>
  </sheetViews>
  <sheetFormatPr defaultRowHeight="15" x14ac:dyDescent="0.25"/>
  <cols>
    <col min="1" max="1" width="14.7109375" customWidth="1"/>
    <col min="2" max="2" width="25.7109375" customWidth="1"/>
    <col min="3" max="3" width="18.42578125" customWidth="1"/>
    <col min="4" max="4" width="24.28515625" customWidth="1"/>
    <col min="5" max="5" width="14.5703125" customWidth="1"/>
    <col min="6" max="6" width="16.5703125" customWidth="1"/>
    <col min="7" max="7" width="14.85546875" customWidth="1"/>
    <col min="8" max="8" width="14.42578125" customWidth="1"/>
    <col min="9" max="9" width="15.42578125" customWidth="1"/>
    <col min="12" max="12" width="12.85546875" customWidth="1"/>
    <col min="13" max="13" width="23.140625" customWidth="1"/>
    <col min="14" max="14" width="18.140625" customWidth="1"/>
    <col min="15" max="15" width="17" customWidth="1"/>
    <col min="16" max="16" width="15.42578125" customWidth="1"/>
    <col min="17" max="17" width="18.7109375" customWidth="1"/>
    <col min="18" max="18" width="14.7109375" customWidth="1"/>
    <col min="19" max="19" width="14.5703125" customWidth="1"/>
    <col min="20" max="20" width="15.7109375" customWidth="1"/>
  </cols>
  <sheetData>
    <row r="1" spans="1:20" ht="20.25" thickTop="1" thickBot="1" x14ac:dyDescent="0.35">
      <c r="A1" s="5"/>
      <c r="B1" s="5" t="s">
        <v>9</v>
      </c>
      <c r="C1" s="5" t="s">
        <v>50</v>
      </c>
      <c r="D1" s="5" t="s">
        <v>47</v>
      </c>
      <c r="E1" s="5" t="s">
        <v>14</v>
      </c>
      <c r="F1" s="6" t="s">
        <v>23</v>
      </c>
      <c r="G1" s="6" t="s">
        <v>21</v>
      </c>
      <c r="H1" s="5" t="s">
        <v>18</v>
      </c>
      <c r="I1" s="20" t="s">
        <v>15</v>
      </c>
      <c r="J1" s="58"/>
      <c r="K1" s="62"/>
      <c r="L1" s="21"/>
      <c r="M1" s="20" t="s">
        <v>9</v>
      </c>
      <c r="N1" s="80" t="s">
        <v>60</v>
      </c>
      <c r="O1" s="81">
        <f ca="1">TODAY()</f>
        <v>43963</v>
      </c>
      <c r="P1" s="21" t="s">
        <v>35</v>
      </c>
      <c r="Q1" s="6" t="s">
        <v>38</v>
      </c>
      <c r="R1" s="6" t="s">
        <v>36</v>
      </c>
      <c r="S1" s="5" t="s">
        <v>37</v>
      </c>
      <c r="T1" s="5" t="s">
        <v>45</v>
      </c>
    </row>
    <row r="2" spans="1:20" ht="19.5" thickTop="1" x14ac:dyDescent="0.3">
      <c r="A2" s="67">
        <v>2011</v>
      </c>
      <c r="B2" s="67" t="s">
        <v>0</v>
      </c>
      <c r="C2" s="5"/>
      <c r="D2" s="5"/>
      <c r="E2" s="6"/>
      <c r="F2" s="87">
        <v>300000</v>
      </c>
      <c r="G2" s="5"/>
      <c r="H2" s="5"/>
      <c r="I2" s="20"/>
      <c r="J2" s="58"/>
      <c r="K2" s="62"/>
      <c r="L2" s="69">
        <f>A2</f>
        <v>2011</v>
      </c>
      <c r="M2" s="67" t="s">
        <v>0</v>
      </c>
      <c r="N2" s="82" t="s">
        <v>61</v>
      </c>
      <c r="O2" s="83">
        <f ca="1">NOW()</f>
        <v>43963.831995949076</v>
      </c>
      <c r="P2" s="6"/>
      <c r="Q2" s="87">
        <v>0</v>
      </c>
      <c r="R2" s="5"/>
      <c r="S2" s="5"/>
      <c r="T2" s="5"/>
    </row>
    <row r="3" spans="1:20" ht="18.75" x14ac:dyDescent="0.3">
      <c r="A3" s="71" t="s">
        <v>51</v>
      </c>
      <c r="B3" s="72">
        <v>40705</v>
      </c>
      <c r="C3" s="6" t="s">
        <v>12</v>
      </c>
      <c r="D3" s="6"/>
      <c r="E3" s="6"/>
      <c r="F3" s="5"/>
      <c r="G3" s="87">
        <v>1319.04</v>
      </c>
      <c r="H3" s="5"/>
      <c r="I3" s="20"/>
      <c r="J3" s="58"/>
      <c r="K3" s="62"/>
      <c r="L3" s="21"/>
      <c r="M3" s="5"/>
      <c r="N3" s="6" t="s">
        <v>31</v>
      </c>
      <c r="O3" s="6"/>
      <c r="P3" s="6"/>
      <c r="Q3" s="5"/>
      <c r="R3" s="87">
        <v>4569.96</v>
      </c>
      <c r="S3" s="5"/>
      <c r="T3" s="5"/>
    </row>
    <row r="4" spans="1:20" ht="15.75" x14ac:dyDescent="0.25">
      <c r="A4" s="5"/>
      <c r="B4" s="5"/>
      <c r="C4" s="5" t="s">
        <v>32</v>
      </c>
      <c r="D4" s="70"/>
      <c r="E4" s="5"/>
      <c r="F4" s="8"/>
      <c r="G4" s="7"/>
      <c r="H4" s="9">
        <f>(F2+G3)</f>
        <v>301319.03999999998</v>
      </c>
      <c r="I4" s="20"/>
      <c r="J4" s="58"/>
      <c r="K4" s="62"/>
      <c r="L4" s="21"/>
      <c r="M4" s="5"/>
      <c r="N4" s="5" t="s">
        <v>1</v>
      </c>
      <c r="O4" s="5"/>
      <c r="P4" s="5"/>
      <c r="Q4" s="8"/>
      <c r="R4" s="7"/>
      <c r="S4" s="9"/>
      <c r="T4" s="5"/>
    </row>
    <row r="5" spans="1:20" x14ac:dyDescent="0.25">
      <c r="A5" s="5"/>
      <c r="B5" s="5"/>
      <c r="C5" s="5"/>
      <c r="D5" s="5"/>
      <c r="E5" s="5"/>
      <c r="F5" s="8"/>
      <c r="G5" s="7"/>
      <c r="H5" s="5"/>
      <c r="I5" s="20"/>
      <c r="J5" s="58"/>
      <c r="K5" s="62"/>
      <c r="L5" s="21"/>
      <c r="M5" s="5"/>
      <c r="N5" s="5"/>
      <c r="O5" s="5"/>
      <c r="P5" s="5"/>
      <c r="Q5" s="8"/>
      <c r="R5" s="7"/>
      <c r="S5" s="5"/>
      <c r="T5" s="5"/>
    </row>
    <row r="6" spans="1:20" x14ac:dyDescent="0.25">
      <c r="A6" s="15"/>
      <c r="B6" s="16" t="s">
        <v>59</v>
      </c>
      <c r="C6" s="17" t="s">
        <v>39</v>
      </c>
      <c r="D6" s="17"/>
      <c r="E6" s="7"/>
      <c r="F6" s="5"/>
      <c r="G6" s="5"/>
      <c r="H6" s="5"/>
      <c r="I6" s="20"/>
      <c r="J6" s="58"/>
      <c r="K6" s="62"/>
      <c r="L6" s="55"/>
      <c r="M6" s="16" t="s">
        <v>59</v>
      </c>
      <c r="N6" s="46" t="s">
        <v>40</v>
      </c>
      <c r="O6" s="46"/>
      <c r="P6" s="7"/>
      <c r="Q6" s="5"/>
      <c r="R6" s="5"/>
      <c r="S6" s="5"/>
      <c r="T6" s="5"/>
    </row>
    <row r="7" spans="1:20" x14ac:dyDescent="0.25">
      <c r="A7" s="15">
        <v>1</v>
      </c>
      <c r="B7" s="15" t="s">
        <v>2</v>
      </c>
      <c r="C7" s="18"/>
      <c r="D7" s="18"/>
      <c r="E7" s="7"/>
      <c r="F7" s="5"/>
      <c r="G7" s="5"/>
      <c r="H7" s="5"/>
      <c r="I7" s="20"/>
      <c r="J7" s="58"/>
      <c r="K7" s="62"/>
      <c r="L7" s="55">
        <v>1</v>
      </c>
      <c r="M7" s="15" t="s">
        <v>52</v>
      </c>
      <c r="N7" s="18"/>
      <c r="O7" s="18"/>
      <c r="P7" s="7"/>
      <c r="Q7" s="5"/>
      <c r="R7" s="5"/>
      <c r="S7" s="5"/>
      <c r="T7" s="5"/>
    </row>
    <row r="8" spans="1:20" x14ac:dyDescent="0.25">
      <c r="A8" s="15">
        <v>2</v>
      </c>
      <c r="B8" s="15" t="s">
        <v>3</v>
      </c>
      <c r="C8" s="18"/>
      <c r="D8" s="18"/>
      <c r="E8" s="7"/>
      <c r="F8" s="5"/>
      <c r="G8" s="5"/>
      <c r="H8" s="5"/>
      <c r="I8" s="20"/>
      <c r="J8" s="58"/>
      <c r="K8" s="62"/>
      <c r="L8" s="55">
        <v>2</v>
      </c>
      <c r="M8" s="15" t="s">
        <v>42</v>
      </c>
      <c r="N8" s="18"/>
      <c r="O8" s="18"/>
      <c r="P8" s="7"/>
      <c r="Q8" s="5"/>
      <c r="R8" s="5"/>
      <c r="S8" s="5"/>
      <c r="T8" s="5"/>
    </row>
    <row r="9" spans="1:20" x14ac:dyDescent="0.25">
      <c r="A9" s="15">
        <v>3</v>
      </c>
      <c r="B9" s="15" t="s">
        <v>58</v>
      </c>
      <c r="C9" s="18"/>
      <c r="D9" s="18"/>
      <c r="E9" s="7"/>
      <c r="F9" s="5"/>
      <c r="G9" s="5"/>
      <c r="H9" s="5"/>
      <c r="I9" s="20"/>
      <c r="J9" s="58"/>
      <c r="K9" s="62"/>
      <c r="L9" s="55">
        <v>3</v>
      </c>
      <c r="M9" s="15" t="s">
        <v>43</v>
      </c>
      <c r="N9" s="18"/>
      <c r="O9" s="18"/>
      <c r="P9" s="7"/>
      <c r="Q9" s="5"/>
      <c r="R9" s="5"/>
      <c r="S9" s="5"/>
      <c r="T9" s="5"/>
    </row>
    <row r="10" spans="1:20" x14ac:dyDescent="0.25">
      <c r="A10" s="15">
        <v>4</v>
      </c>
      <c r="B10" s="15" t="s">
        <v>11</v>
      </c>
      <c r="C10" s="18">
        <v>1136.3399999999999</v>
      </c>
      <c r="D10" s="18"/>
      <c r="E10" s="7"/>
      <c r="F10" s="5"/>
      <c r="G10" s="5"/>
      <c r="H10" s="5"/>
      <c r="I10" s="20"/>
      <c r="J10" s="58"/>
      <c r="K10" s="62"/>
      <c r="L10" s="55">
        <v>4</v>
      </c>
      <c r="M10" s="15"/>
      <c r="N10" s="18"/>
      <c r="O10" s="18"/>
      <c r="P10" s="7"/>
      <c r="Q10" s="5"/>
      <c r="R10" s="5"/>
      <c r="S10" s="5"/>
      <c r="T10" s="5"/>
    </row>
    <row r="11" spans="1:20" ht="15.75" thickBot="1" x14ac:dyDescent="0.3">
      <c r="A11" s="15">
        <v>5</v>
      </c>
      <c r="B11" s="15" t="s">
        <v>41</v>
      </c>
      <c r="C11" s="19"/>
      <c r="D11" s="19"/>
      <c r="E11" s="7"/>
      <c r="F11" s="5"/>
      <c r="G11" s="5"/>
      <c r="H11" s="5"/>
      <c r="I11" s="20"/>
      <c r="J11" s="58"/>
      <c r="K11" s="62"/>
      <c r="L11" s="55"/>
      <c r="M11" s="15"/>
      <c r="N11" s="19"/>
      <c r="O11" s="19"/>
      <c r="P11" s="7"/>
      <c r="Q11" s="5"/>
      <c r="R11" s="5"/>
      <c r="S11" s="5"/>
      <c r="T11" s="5"/>
    </row>
    <row r="12" spans="1:20" ht="15.75" thickTop="1" x14ac:dyDescent="0.25">
      <c r="A12" s="22"/>
      <c r="B12" s="23" t="s">
        <v>22</v>
      </c>
      <c r="C12" s="24">
        <f>SUM(C7:C11)</f>
        <v>1136.3399999999999</v>
      </c>
      <c r="D12" s="34"/>
      <c r="E12" s="5"/>
      <c r="F12" s="8"/>
      <c r="G12" s="7"/>
      <c r="H12" s="5"/>
      <c r="I12" s="20"/>
      <c r="J12" s="58"/>
      <c r="K12" s="62"/>
      <c r="L12" s="56"/>
      <c r="M12" s="23" t="s">
        <v>22</v>
      </c>
      <c r="N12" s="24">
        <f>SUM(N7:N11)</f>
        <v>0</v>
      </c>
      <c r="O12" s="34"/>
      <c r="P12" s="5"/>
      <c r="Q12" s="8"/>
      <c r="R12" s="7"/>
      <c r="S12" s="5"/>
      <c r="T12" s="5"/>
    </row>
    <row r="13" spans="1:20" x14ac:dyDescent="0.25">
      <c r="A13" s="5"/>
      <c r="B13" s="5"/>
      <c r="C13" s="5"/>
      <c r="D13" s="5"/>
      <c r="E13" s="5"/>
      <c r="F13" s="8"/>
      <c r="G13" s="7"/>
      <c r="H13" s="5"/>
      <c r="I13" s="20"/>
      <c r="J13" s="58"/>
      <c r="K13" s="62"/>
      <c r="L13" s="21"/>
      <c r="M13" s="5"/>
      <c r="N13" s="5"/>
      <c r="O13" s="5"/>
      <c r="P13" s="5"/>
      <c r="Q13" s="8"/>
      <c r="R13" s="7"/>
      <c r="S13" s="5"/>
      <c r="T13" s="5"/>
    </row>
    <row r="14" spans="1:20" ht="15.75" x14ac:dyDescent="0.25">
      <c r="A14" s="68">
        <f>IF(A2="","",A2)</f>
        <v>2011</v>
      </c>
      <c r="B14" s="13" t="s">
        <v>13</v>
      </c>
      <c r="C14" s="13"/>
      <c r="D14" s="13"/>
      <c r="E14" s="5"/>
      <c r="F14" s="8"/>
      <c r="G14" s="7"/>
      <c r="H14" s="5"/>
      <c r="I14" s="20"/>
      <c r="J14" s="58"/>
      <c r="K14" s="62"/>
      <c r="L14" s="69">
        <f>A2</f>
        <v>2011</v>
      </c>
      <c r="M14" s="13" t="s">
        <v>33</v>
      </c>
      <c r="N14" s="13"/>
      <c r="O14" s="13"/>
      <c r="P14" s="5"/>
      <c r="Q14" s="8"/>
      <c r="R14" s="7"/>
      <c r="S14" s="5"/>
      <c r="T14" s="5"/>
    </row>
    <row r="15" spans="1:20" x14ac:dyDescent="0.25">
      <c r="A15" s="13" t="s">
        <v>16</v>
      </c>
      <c r="B15" s="13"/>
      <c r="C15" s="29"/>
      <c r="D15" s="29"/>
      <c r="E15" s="5"/>
      <c r="F15" s="8"/>
      <c r="G15" s="7"/>
      <c r="H15" s="5"/>
      <c r="I15" s="20"/>
      <c r="J15" s="58"/>
      <c r="K15" s="62"/>
      <c r="L15" s="57" t="s">
        <v>16</v>
      </c>
      <c r="M15" s="13"/>
      <c r="N15" s="29"/>
      <c r="O15" s="29"/>
      <c r="P15" s="5"/>
      <c r="Q15" s="8"/>
      <c r="R15" s="7"/>
      <c r="S15" s="5"/>
      <c r="T15" s="5"/>
    </row>
    <row r="16" spans="1:20" x14ac:dyDescent="0.25">
      <c r="A16" s="13" t="s">
        <v>16</v>
      </c>
      <c r="B16" s="13"/>
      <c r="C16" s="30"/>
      <c r="D16" s="30"/>
      <c r="E16" s="5"/>
      <c r="F16" s="8"/>
      <c r="G16" s="7"/>
      <c r="H16" s="5"/>
      <c r="I16" s="20"/>
      <c r="J16" s="58"/>
      <c r="K16" s="62"/>
      <c r="L16" s="57" t="s">
        <v>16</v>
      </c>
      <c r="M16" s="13"/>
      <c r="N16" s="30"/>
      <c r="O16" s="30"/>
      <c r="P16" s="5"/>
      <c r="Q16" s="8"/>
      <c r="R16" s="7"/>
      <c r="S16" s="5"/>
      <c r="T16" s="5"/>
    </row>
    <row r="17" spans="1:20" ht="15.75" thickBot="1" x14ac:dyDescent="0.3">
      <c r="A17" s="13"/>
      <c r="B17" s="14"/>
      <c r="C17" s="30"/>
      <c r="D17" s="30"/>
      <c r="E17" s="5"/>
      <c r="F17" s="8"/>
      <c r="G17" s="7"/>
      <c r="H17" s="5"/>
      <c r="I17" s="20"/>
      <c r="J17" s="58"/>
      <c r="K17" s="62"/>
      <c r="L17" s="57"/>
      <c r="M17" s="14"/>
      <c r="N17" s="30"/>
      <c r="O17" s="30"/>
      <c r="P17" s="5"/>
      <c r="Q17" s="8"/>
      <c r="R17" s="7"/>
      <c r="S17" s="5"/>
      <c r="T17" s="5"/>
    </row>
    <row r="18" spans="1:20" ht="16.5" thickTop="1" thickBot="1" x14ac:dyDescent="0.3">
      <c r="A18" s="22"/>
      <c r="B18" s="26" t="s">
        <v>20</v>
      </c>
      <c r="C18" s="27">
        <f>SUM(C15:C17)</f>
        <v>0</v>
      </c>
      <c r="D18" s="35"/>
      <c r="E18" s="7">
        <f>IF(C18="","",C18)</f>
        <v>0</v>
      </c>
      <c r="F18" s="8"/>
      <c r="G18" s="7"/>
      <c r="H18" s="5"/>
      <c r="I18" s="48"/>
      <c r="J18" s="58"/>
      <c r="K18" s="62"/>
      <c r="L18" s="56"/>
      <c r="M18" s="26" t="s">
        <v>53</v>
      </c>
      <c r="N18" s="27">
        <f>SUM(N15:N17)</f>
        <v>0</v>
      </c>
      <c r="O18" s="35"/>
      <c r="P18" s="7">
        <f>IF(N18="","",N18)</f>
        <v>0</v>
      </c>
      <c r="Q18" s="8"/>
      <c r="R18" s="7"/>
      <c r="S18" s="5"/>
      <c r="T18" s="10"/>
    </row>
    <row r="19" spans="1:20" ht="16.5" thickTop="1" thickBot="1" x14ac:dyDescent="0.3">
      <c r="A19" s="10"/>
      <c r="B19" s="73" t="s">
        <v>34</v>
      </c>
      <c r="C19" s="74">
        <f>C12+C18</f>
        <v>1136.3399999999999</v>
      </c>
      <c r="D19" s="35"/>
      <c r="E19" s="10"/>
      <c r="F19" s="38"/>
      <c r="G19" s="39"/>
      <c r="H19" s="48"/>
      <c r="I19" s="75">
        <f>H4-C19</f>
        <v>300182.69999999995</v>
      </c>
      <c r="J19" s="59"/>
      <c r="K19" s="63"/>
      <c r="L19" s="52"/>
      <c r="M19" s="73" t="s">
        <v>34</v>
      </c>
      <c r="N19" s="74">
        <f>N12+N18</f>
        <v>0</v>
      </c>
      <c r="O19" s="35"/>
      <c r="P19" s="10"/>
      <c r="Q19" s="38"/>
      <c r="R19" s="39"/>
      <c r="S19" s="48"/>
      <c r="T19" s="76">
        <f>S4-N19</f>
        <v>0</v>
      </c>
    </row>
    <row r="20" spans="1:20" ht="16.5" thickTop="1" thickBot="1" x14ac:dyDescent="0.3">
      <c r="A20" s="84"/>
      <c r="B20" s="84"/>
      <c r="C20" s="84"/>
      <c r="D20" s="84"/>
      <c r="E20" s="84"/>
      <c r="F20" s="85"/>
      <c r="G20" s="86"/>
      <c r="H20" s="84"/>
      <c r="I20" s="84"/>
      <c r="J20" s="84"/>
      <c r="K20" s="84"/>
      <c r="L20" s="84"/>
      <c r="M20" s="84"/>
      <c r="N20" s="84"/>
      <c r="O20" s="84"/>
      <c r="P20" s="84"/>
      <c r="Q20" s="85"/>
      <c r="R20" s="86"/>
      <c r="S20" s="84"/>
      <c r="T20" s="84"/>
    </row>
    <row r="21" spans="1:20" ht="15.75" thickTop="1" x14ac:dyDescent="0.25">
      <c r="A21" s="12"/>
      <c r="B21" s="77" t="s">
        <v>46</v>
      </c>
      <c r="C21" s="77" t="s">
        <v>54</v>
      </c>
      <c r="D21" s="66"/>
      <c r="E21" s="12"/>
      <c r="F21" s="41"/>
      <c r="G21" s="42"/>
      <c r="H21" s="12"/>
      <c r="I21" s="50"/>
      <c r="J21" s="61"/>
      <c r="K21" s="65"/>
      <c r="L21" s="54"/>
      <c r="M21" s="77" t="s">
        <v>48</v>
      </c>
      <c r="N21" s="78" t="s">
        <v>56</v>
      </c>
      <c r="O21" s="79"/>
      <c r="P21" s="12"/>
      <c r="Q21" s="41"/>
      <c r="R21" s="42"/>
      <c r="S21" s="12"/>
      <c r="T21" s="12"/>
    </row>
    <row r="22" spans="1:20" ht="18.75" x14ac:dyDescent="0.3">
      <c r="A22" s="5"/>
      <c r="B22" s="88" t="s">
        <v>62</v>
      </c>
      <c r="C22" s="32" t="s">
        <v>28</v>
      </c>
      <c r="D22" s="33">
        <f>((I19/1000)*10.5)*0.667</f>
        <v>2102.3295394499996</v>
      </c>
      <c r="E22" s="5"/>
      <c r="F22" s="8"/>
      <c r="G22" s="7"/>
      <c r="H22" s="5"/>
      <c r="I22" s="20"/>
      <c r="J22" s="58"/>
      <c r="K22" s="62"/>
      <c r="L22" s="21"/>
      <c r="M22" s="25"/>
      <c r="N22" s="32" t="s">
        <v>28</v>
      </c>
      <c r="O22" s="33">
        <f>((T19/1000)*10.5)*0.333</f>
        <v>0</v>
      </c>
      <c r="P22" s="5"/>
      <c r="Q22" s="8"/>
      <c r="R22" s="7"/>
      <c r="S22" s="5"/>
      <c r="T22" s="5"/>
    </row>
    <row r="23" spans="1:20" ht="26.25" customHeight="1" x14ac:dyDescent="0.25">
      <c r="A23" s="5"/>
      <c r="B23" s="5"/>
      <c r="C23" s="5"/>
      <c r="D23" s="5"/>
      <c r="E23" s="5"/>
      <c r="F23" s="8"/>
      <c r="G23" s="7"/>
      <c r="H23" s="5"/>
      <c r="I23" s="20"/>
      <c r="J23" s="58"/>
      <c r="K23" s="62"/>
      <c r="L23" s="21"/>
      <c r="M23" s="5"/>
      <c r="N23" s="5"/>
      <c r="O23" s="5"/>
      <c r="P23" s="5"/>
      <c r="Q23" s="8"/>
      <c r="R23" s="7"/>
      <c r="S23" s="5"/>
      <c r="T23" s="5"/>
    </row>
    <row r="24" spans="1:20" ht="15" customHeight="1" x14ac:dyDescent="0.25">
      <c r="A24" s="67">
        <v>2012</v>
      </c>
      <c r="B24" s="67" t="s">
        <v>49</v>
      </c>
      <c r="C24" s="5"/>
      <c r="D24" s="5"/>
      <c r="E24" s="6"/>
      <c r="F24" s="7"/>
      <c r="G24" s="5"/>
      <c r="H24" s="5"/>
      <c r="I24" s="20"/>
      <c r="J24" s="58"/>
      <c r="K24" s="62"/>
      <c r="L24" s="69">
        <f>A24</f>
        <v>2012</v>
      </c>
      <c r="M24" s="67" t="s">
        <v>49</v>
      </c>
      <c r="N24" s="5"/>
      <c r="O24" s="5"/>
      <c r="P24" s="6"/>
      <c r="Q24" s="7">
        <v>0</v>
      </c>
      <c r="R24" s="5"/>
      <c r="S24" s="5"/>
      <c r="T24" s="5"/>
    </row>
    <row r="25" spans="1:20" ht="15" customHeight="1" x14ac:dyDescent="0.25">
      <c r="A25" s="5"/>
      <c r="B25" s="5"/>
      <c r="C25" s="6" t="s">
        <v>12</v>
      </c>
      <c r="D25" s="6"/>
      <c r="E25" s="6"/>
      <c r="F25" s="5"/>
      <c r="G25" s="7"/>
      <c r="H25" s="5"/>
      <c r="I25" s="20"/>
      <c r="J25" s="58"/>
      <c r="K25" s="62"/>
      <c r="L25" s="21"/>
      <c r="M25" s="5"/>
      <c r="N25" s="6" t="s">
        <v>31</v>
      </c>
      <c r="O25" s="6"/>
      <c r="P25" s="6"/>
      <c r="Q25" s="5"/>
      <c r="R25" s="7"/>
      <c r="S25" s="5"/>
      <c r="T25" s="5"/>
    </row>
    <row r="26" spans="1:20" ht="15" customHeight="1" x14ac:dyDescent="0.25">
      <c r="A26" s="5"/>
      <c r="B26" s="5"/>
      <c r="C26" s="5" t="s">
        <v>32</v>
      </c>
      <c r="D26" s="70"/>
      <c r="E26" s="5"/>
      <c r="F26" s="8"/>
      <c r="G26" s="7"/>
      <c r="H26" s="9">
        <f>(F24+G25)</f>
        <v>0</v>
      </c>
      <c r="I26" s="20"/>
      <c r="J26" s="58"/>
      <c r="K26" s="62"/>
      <c r="L26" s="21"/>
      <c r="M26" s="5"/>
      <c r="N26" s="5" t="s">
        <v>1</v>
      </c>
      <c r="O26" s="5"/>
      <c r="P26" s="5"/>
      <c r="Q26" s="8"/>
      <c r="R26" s="7"/>
      <c r="S26" s="9"/>
      <c r="T26" s="5"/>
    </row>
    <row r="27" spans="1:20" ht="15" customHeight="1" x14ac:dyDescent="0.25">
      <c r="A27" s="5"/>
      <c r="B27" s="5"/>
      <c r="C27" s="5"/>
      <c r="D27" s="5"/>
      <c r="E27" s="5"/>
      <c r="F27" s="8"/>
      <c r="G27" s="7"/>
      <c r="H27" s="5"/>
      <c r="I27" s="20"/>
      <c r="J27" s="58"/>
      <c r="K27" s="62"/>
      <c r="L27" s="21"/>
      <c r="M27" s="5"/>
      <c r="N27" s="5"/>
      <c r="O27" s="5"/>
      <c r="P27" s="5"/>
      <c r="Q27" s="8"/>
      <c r="R27" s="7"/>
      <c r="S27" s="5"/>
      <c r="T27" s="5"/>
    </row>
    <row r="28" spans="1:20" ht="15" customHeight="1" x14ac:dyDescent="0.25">
      <c r="A28" s="15"/>
      <c r="B28" s="16" t="s">
        <v>59</v>
      </c>
      <c r="C28" s="17" t="s">
        <v>39</v>
      </c>
      <c r="D28" s="17"/>
      <c r="E28" s="7"/>
      <c r="F28" s="5"/>
      <c r="G28" s="5"/>
      <c r="H28" s="5"/>
      <c r="I28" s="20"/>
      <c r="J28" s="58"/>
      <c r="K28" s="62"/>
      <c r="L28" s="55"/>
      <c r="M28" s="16" t="s">
        <v>59</v>
      </c>
      <c r="N28" s="46" t="s">
        <v>40</v>
      </c>
      <c r="O28" s="46"/>
      <c r="P28" s="7"/>
      <c r="Q28" s="5"/>
      <c r="R28" s="5"/>
      <c r="S28" s="5"/>
      <c r="T28" s="5"/>
    </row>
    <row r="29" spans="1:20" ht="15" customHeight="1" x14ac:dyDescent="0.25">
      <c r="A29" s="15">
        <v>1</v>
      </c>
      <c r="B29" s="15" t="s">
        <v>2</v>
      </c>
      <c r="C29" s="18"/>
      <c r="D29" s="18"/>
      <c r="E29" s="7"/>
      <c r="F29" s="5"/>
      <c r="G29" s="5"/>
      <c r="H29" s="5"/>
      <c r="I29" s="20"/>
      <c r="J29" s="58"/>
      <c r="K29" s="62"/>
      <c r="L29" s="55">
        <v>1</v>
      </c>
      <c r="M29" s="15" t="s">
        <v>52</v>
      </c>
      <c r="N29" s="18"/>
      <c r="O29" s="18"/>
      <c r="P29" s="7"/>
      <c r="Q29" s="5"/>
      <c r="R29" s="5"/>
      <c r="S29" s="5"/>
      <c r="T29" s="5"/>
    </row>
    <row r="30" spans="1:20" ht="15" customHeight="1" x14ac:dyDescent="0.25">
      <c r="A30" s="15">
        <v>2</v>
      </c>
      <c r="B30" s="15" t="s">
        <v>3</v>
      </c>
      <c r="C30" s="18"/>
      <c r="D30" s="18"/>
      <c r="E30" s="7"/>
      <c r="F30" s="5"/>
      <c r="G30" s="5"/>
      <c r="H30" s="5"/>
      <c r="I30" s="20"/>
      <c r="J30" s="58"/>
      <c r="K30" s="62"/>
      <c r="L30" s="55">
        <v>2</v>
      </c>
      <c r="M30" s="15" t="s">
        <v>42</v>
      </c>
      <c r="N30" s="18"/>
      <c r="O30" s="18"/>
      <c r="P30" s="7"/>
      <c r="Q30" s="5"/>
      <c r="R30" s="5"/>
      <c r="S30" s="5"/>
      <c r="T30" s="5"/>
    </row>
    <row r="31" spans="1:20" ht="15" customHeight="1" x14ac:dyDescent="0.25">
      <c r="A31" s="15">
        <v>3</v>
      </c>
      <c r="B31" s="15" t="s">
        <v>58</v>
      </c>
      <c r="C31" s="18"/>
      <c r="D31" s="18"/>
      <c r="E31" s="7"/>
      <c r="F31" s="5"/>
      <c r="G31" s="5"/>
      <c r="H31" s="5"/>
      <c r="I31" s="20"/>
      <c r="J31" s="58"/>
      <c r="K31" s="62"/>
      <c r="L31" s="55">
        <v>3</v>
      </c>
      <c r="M31" s="15" t="s">
        <v>43</v>
      </c>
      <c r="N31" s="18"/>
      <c r="O31" s="18"/>
      <c r="P31" s="7"/>
      <c r="Q31" s="5"/>
      <c r="R31" s="5"/>
      <c r="S31" s="5"/>
      <c r="T31" s="5"/>
    </row>
    <row r="32" spans="1:20" ht="15" customHeight="1" x14ac:dyDescent="0.25">
      <c r="A32" s="15">
        <v>4</v>
      </c>
      <c r="B32" s="15" t="s">
        <v>11</v>
      </c>
      <c r="C32" s="18"/>
      <c r="D32" s="18"/>
      <c r="E32" s="7"/>
      <c r="F32" s="5"/>
      <c r="G32" s="5"/>
      <c r="H32" s="5"/>
      <c r="I32" s="20"/>
      <c r="J32" s="58"/>
      <c r="K32" s="62"/>
      <c r="L32" s="55">
        <v>4</v>
      </c>
      <c r="M32" s="15"/>
      <c r="N32" s="18"/>
      <c r="O32" s="18"/>
      <c r="P32" s="7"/>
      <c r="Q32" s="5"/>
      <c r="R32" s="5"/>
      <c r="S32" s="5"/>
      <c r="T32" s="5"/>
    </row>
    <row r="33" spans="1:23" ht="15" customHeight="1" thickBot="1" x14ac:dyDescent="0.3">
      <c r="A33" s="15">
        <v>5</v>
      </c>
      <c r="B33" s="15" t="s">
        <v>41</v>
      </c>
      <c r="C33" s="19"/>
      <c r="D33" s="19"/>
      <c r="E33" s="7"/>
      <c r="F33" s="5"/>
      <c r="G33" s="5"/>
      <c r="H33" s="5"/>
      <c r="I33" s="20"/>
      <c r="J33" s="58"/>
      <c r="K33" s="62"/>
      <c r="L33" s="55"/>
      <c r="M33" s="15"/>
      <c r="N33" s="19"/>
      <c r="O33" s="19"/>
      <c r="P33" s="7"/>
      <c r="Q33" s="5"/>
      <c r="R33" s="5"/>
      <c r="S33" s="5"/>
      <c r="T33" s="5"/>
    </row>
    <row r="34" spans="1:23" ht="15" customHeight="1" thickTop="1" x14ac:dyDescent="0.25">
      <c r="A34" s="22"/>
      <c r="B34" s="23" t="s">
        <v>22</v>
      </c>
      <c r="C34" s="24">
        <f>SUM(C29:C33)</f>
        <v>0</v>
      </c>
      <c r="D34" s="34"/>
      <c r="E34" s="5"/>
      <c r="F34" s="8"/>
      <c r="G34" s="7"/>
      <c r="H34" s="5"/>
      <c r="I34" s="20"/>
      <c r="J34" s="58"/>
      <c r="K34" s="62"/>
      <c r="L34" s="56"/>
      <c r="M34" s="23" t="s">
        <v>22</v>
      </c>
      <c r="N34" s="24">
        <f>SUM(N29:N33)</f>
        <v>0</v>
      </c>
      <c r="O34" s="34"/>
      <c r="P34" s="5"/>
      <c r="Q34" s="8"/>
      <c r="R34" s="7"/>
      <c r="S34" s="5"/>
      <c r="T34" s="5"/>
    </row>
    <row r="35" spans="1:23" ht="15" customHeight="1" x14ac:dyDescent="0.25">
      <c r="A35" s="5"/>
      <c r="B35" s="5"/>
      <c r="C35" s="5"/>
      <c r="D35" s="5"/>
      <c r="E35" s="5"/>
      <c r="F35" s="8"/>
      <c r="G35" s="7"/>
      <c r="H35" s="5"/>
      <c r="I35" s="20"/>
      <c r="J35" s="58"/>
      <c r="K35" s="62"/>
      <c r="L35" s="21"/>
      <c r="M35" s="5"/>
      <c r="N35" s="5"/>
      <c r="O35" s="5"/>
      <c r="P35" s="5"/>
      <c r="Q35" s="8"/>
      <c r="R35" s="7"/>
      <c r="S35" s="5"/>
      <c r="T35" s="5"/>
    </row>
    <row r="36" spans="1:23" ht="15" customHeight="1" x14ac:dyDescent="0.25">
      <c r="A36" s="68">
        <f>IF(A24="","",A24)</f>
        <v>2012</v>
      </c>
      <c r="B36" s="13" t="s">
        <v>13</v>
      </c>
      <c r="C36" s="13"/>
      <c r="D36" s="13"/>
      <c r="E36" s="5"/>
      <c r="F36" s="8"/>
      <c r="G36" s="7"/>
      <c r="H36" s="5"/>
      <c r="I36" s="20"/>
      <c r="J36" s="58"/>
      <c r="K36" s="62"/>
      <c r="L36" s="69">
        <f>A24</f>
        <v>2012</v>
      </c>
      <c r="M36" s="13" t="s">
        <v>33</v>
      </c>
      <c r="N36" s="13"/>
      <c r="O36" s="13"/>
      <c r="P36" s="5"/>
      <c r="Q36" s="8"/>
      <c r="R36" s="7"/>
      <c r="S36" s="5"/>
      <c r="T36" s="5"/>
    </row>
    <row r="37" spans="1:23" ht="15" customHeight="1" x14ac:dyDescent="0.25">
      <c r="A37" s="13" t="s">
        <v>16</v>
      </c>
      <c r="B37" s="13"/>
      <c r="C37" s="29"/>
      <c r="D37" s="29"/>
      <c r="E37" s="5"/>
      <c r="F37" s="8"/>
      <c r="G37" s="7"/>
      <c r="H37" s="5"/>
      <c r="I37" s="20"/>
      <c r="J37" s="58"/>
      <c r="K37" s="62"/>
      <c r="L37" s="57" t="s">
        <v>16</v>
      </c>
      <c r="M37" s="13"/>
      <c r="N37" s="29"/>
      <c r="O37" s="29"/>
      <c r="P37" s="5"/>
      <c r="Q37" s="8"/>
      <c r="R37" s="7"/>
      <c r="S37" s="5"/>
      <c r="T37" s="5"/>
    </row>
    <row r="38" spans="1:23" ht="15" customHeight="1" x14ac:dyDescent="0.25">
      <c r="A38" s="13" t="s">
        <v>16</v>
      </c>
      <c r="B38" s="13"/>
      <c r="C38" s="30"/>
      <c r="D38" s="30"/>
      <c r="E38" s="5"/>
      <c r="F38" s="8"/>
      <c r="G38" s="7"/>
      <c r="H38" s="5"/>
      <c r="I38" s="20"/>
      <c r="J38" s="58"/>
      <c r="K38" s="62"/>
      <c r="L38" s="57" t="s">
        <v>16</v>
      </c>
      <c r="M38" s="13"/>
      <c r="N38" s="30"/>
      <c r="O38" s="30"/>
      <c r="P38" s="5"/>
      <c r="Q38" s="8"/>
      <c r="R38" s="7"/>
      <c r="S38" s="5"/>
      <c r="T38" s="5"/>
    </row>
    <row r="39" spans="1:23" ht="15" customHeight="1" thickBot="1" x14ac:dyDescent="0.3">
      <c r="A39" s="13"/>
      <c r="B39" s="14"/>
      <c r="C39" s="30"/>
      <c r="D39" s="30"/>
      <c r="E39" s="5"/>
      <c r="F39" s="8"/>
      <c r="G39" s="7"/>
      <c r="H39" s="5"/>
      <c r="I39" s="20"/>
      <c r="J39" s="58"/>
      <c r="K39" s="62"/>
      <c r="L39" s="57"/>
      <c r="M39" s="14"/>
      <c r="N39" s="30"/>
      <c r="O39" s="30"/>
      <c r="P39" s="5"/>
      <c r="Q39" s="8"/>
      <c r="R39" s="7"/>
      <c r="S39" s="5"/>
      <c r="T39" s="5"/>
    </row>
    <row r="40" spans="1:23" ht="15" customHeight="1" thickTop="1" thickBot="1" x14ac:dyDescent="0.3">
      <c r="A40" s="22"/>
      <c r="B40" s="26" t="s">
        <v>20</v>
      </c>
      <c r="C40" s="27">
        <f>SUM(C37:C39)</f>
        <v>0</v>
      </c>
      <c r="D40" s="35"/>
      <c r="E40" s="7">
        <f>IF(C40="","",C40)</f>
        <v>0</v>
      </c>
      <c r="F40" s="8"/>
      <c r="G40" s="7"/>
      <c r="H40" s="5"/>
      <c r="I40" s="48"/>
      <c r="J40" s="58"/>
      <c r="K40" s="62"/>
      <c r="L40" s="56"/>
      <c r="M40" s="26" t="s">
        <v>53</v>
      </c>
      <c r="N40" s="27">
        <f>SUM(N37:N39)</f>
        <v>0</v>
      </c>
      <c r="O40" s="35"/>
      <c r="P40" s="7">
        <f>IF(N40="","",N40)</f>
        <v>0</v>
      </c>
      <c r="Q40" s="8"/>
      <c r="R40" s="7"/>
      <c r="S40" s="5"/>
      <c r="T40" s="10"/>
    </row>
    <row r="41" spans="1:23" ht="15" customHeight="1" thickTop="1" thickBot="1" x14ac:dyDescent="0.3">
      <c r="A41" s="5"/>
      <c r="B41" s="11" t="s">
        <v>34</v>
      </c>
      <c r="C41" s="28">
        <f>C34+C40</f>
        <v>0</v>
      </c>
      <c r="D41" s="34"/>
      <c r="E41" s="5"/>
      <c r="F41" s="8"/>
      <c r="G41" s="7"/>
      <c r="H41" s="20"/>
      <c r="I41" s="49">
        <f>H26-C41</f>
        <v>0</v>
      </c>
      <c r="J41" s="58"/>
      <c r="K41" s="62"/>
      <c r="L41" s="21"/>
      <c r="M41" s="11" t="s">
        <v>34</v>
      </c>
      <c r="N41" s="28">
        <f>N34+N40</f>
        <v>0</v>
      </c>
      <c r="O41" s="34"/>
      <c r="P41" s="5"/>
      <c r="Q41" s="8"/>
      <c r="R41" s="7"/>
      <c r="S41" s="20"/>
      <c r="T41" s="47">
        <f>S26-N41</f>
        <v>0</v>
      </c>
    </row>
    <row r="42" spans="1:23" ht="15" customHeight="1" thickBot="1" x14ac:dyDescent="0.3">
      <c r="A42" s="5"/>
      <c r="B42" s="10"/>
      <c r="C42" s="10"/>
      <c r="D42" s="10"/>
      <c r="E42" s="5"/>
      <c r="F42" s="8"/>
      <c r="G42" s="7"/>
      <c r="H42" s="5"/>
      <c r="I42" s="50"/>
      <c r="J42" s="58"/>
      <c r="K42" s="62"/>
      <c r="L42" s="21"/>
      <c r="M42" s="10"/>
      <c r="N42" s="10"/>
      <c r="O42" s="10"/>
      <c r="P42" s="5"/>
      <c r="Q42" s="8"/>
      <c r="R42" s="7"/>
      <c r="S42" s="5"/>
      <c r="T42" s="12"/>
    </row>
    <row r="43" spans="1:23" ht="15" customHeight="1" thickTop="1" x14ac:dyDescent="0.25">
      <c r="A43" s="5"/>
      <c r="B43" s="36" t="s">
        <v>46</v>
      </c>
      <c r="C43" s="31" t="s">
        <v>54</v>
      </c>
      <c r="D43" s="66"/>
      <c r="E43" s="5"/>
      <c r="F43" s="8"/>
      <c r="G43" s="7"/>
      <c r="H43" s="5"/>
      <c r="I43" s="20"/>
      <c r="J43" s="58"/>
      <c r="K43" s="62"/>
      <c r="L43" s="21"/>
      <c r="M43" s="36" t="s">
        <v>48</v>
      </c>
      <c r="N43" s="36" t="s">
        <v>56</v>
      </c>
      <c r="O43" s="37"/>
      <c r="P43" s="5"/>
      <c r="Q43" s="8"/>
      <c r="R43" s="7"/>
      <c r="S43" s="5"/>
      <c r="T43" s="5"/>
    </row>
    <row r="44" spans="1:23" ht="15" customHeight="1" x14ac:dyDescent="0.3">
      <c r="A44" s="5"/>
      <c r="B44" s="88" t="s">
        <v>63</v>
      </c>
      <c r="C44" s="32" t="s">
        <v>28</v>
      </c>
      <c r="D44" s="33">
        <f>((I41/1000)*10.5)*0.667</f>
        <v>0</v>
      </c>
      <c r="E44" s="5"/>
      <c r="F44" s="8"/>
      <c r="G44" s="7"/>
      <c r="H44" s="5"/>
      <c r="I44" s="20"/>
      <c r="J44" s="58"/>
      <c r="K44" s="62"/>
      <c r="L44" s="21"/>
      <c r="M44" s="25"/>
      <c r="N44" s="32" t="s">
        <v>28</v>
      </c>
      <c r="O44" s="33">
        <f>((T41/1000)*10.5)*0.333</f>
        <v>0</v>
      </c>
      <c r="P44" s="5"/>
      <c r="Q44" s="8"/>
      <c r="R44" s="7"/>
      <c r="S44" s="5"/>
      <c r="T44" s="5"/>
    </row>
    <row r="45" spans="1:23" ht="15" customHeight="1" x14ac:dyDescent="0.25">
      <c r="A45" s="5"/>
      <c r="B45" s="5"/>
      <c r="C45" s="5"/>
      <c r="D45" s="5"/>
      <c r="E45" s="5"/>
      <c r="F45" s="8"/>
      <c r="G45" s="7"/>
      <c r="H45" s="5"/>
      <c r="I45" s="20"/>
      <c r="J45" s="58"/>
      <c r="K45" s="62"/>
      <c r="L45" s="21"/>
      <c r="M45" s="5"/>
      <c r="N45" s="5"/>
      <c r="O45" s="5"/>
      <c r="P45" s="5"/>
      <c r="Q45" s="8"/>
      <c r="R45" s="7"/>
      <c r="S45" s="5"/>
      <c r="T45" s="5"/>
    </row>
    <row r="46" spans="1:23" x14ac:dyDescent="0.25">
      <c r="A46" s="5"/>
      <c r="B46" s="5"/>
      <c r="C46" s="5"/>
      <c r="D46" s="5"/>
      <c r="E46" s="5"/>
      <c r="F46" s="5"/>
      <c r="G46" s="7"/>
      <c r="H46" s="5"/>
      <c r="I46" s="20"/>
      <c r="J46" s="58"/>
      <c r="K46" s="62"/>
      <c r="L46" s="21"/>
      <c r="M46" s="5"/>
      <c r="N46" s="5"/>
      <c r="O46" s="5"/>
      <c r="P46" s="5"/>
      <c r="Q46" s="5"/>
      <c r="R46" s="7"/>
      <c r="S46" s="5"/>
      <c r="T46" s="5"/>
    </row>
    <row r="47" spans="1:23" ht="15.75" thickBot="1" x14ac:dyDescent="0.3">
      <c r="A47" s="5"/>
      <c r="B47" s="5"/>
      <c r="C47" s="5"/>
      <c r="D47" s="5"/>
      <c r="E47" s="5"/>
      <c r="F47" s="8"/>
      <c r="G47" s="7"/>
      <c r="H47" s="5"/>
      <c r="I47" s="20"/>
      <c r="J47" s="58"/>
      <c r="K47" s="62"/>
      <c r="L47" s="21"/>
      <c r="M47" s="5"/>
      <c r="N47" s="5"/>
      <c r="O47" s="5"/>
      <c r="P47" s="5"/>
      <c r="Q47" s="8"/>
      <c r="R47" s="7"/>
      <c r="S47" s="5"/>
      <c r="T47" s="5"/>
      <c r="U47" s="4"/>
      <c r="V47" s="4"/>
      <c r="W47" s="4"/>
    </row>
    <row r="48" spans="1:23" ht="16.5" thickTop="1" thickBot="1" x14ac:dyDescent="0.3">
      <c r="A48" s="10"/>
      <c r="B48" s="10"/>
      <c r="C48" s="10"/>
      <c r="D48" s="10"/>
      <c r="E48" s="10"/>
      <c r="F48" s="38"/>
      <c r="G48" s="39"/>
      <c r="H48" s="10"/>
      <c r="I48" s="48"/>
      <c r="J48" s="59"/>
      <c r="K48" s="63"/>
      <c r="L48" s="52"/>
      <c r="M48" s="10"/>
      <c r="N48" s="10"/>
      <c r="O48" s="10"/>
      <c r="P48" s="10"/>
      <c r="Q48" s="38"/>
      <c r="R48" s="39"/>
      <c r="S48" s="10"/>
      <c r="T48" s="10"/>
    </row>
    <row r="49" spans="1:23" ht="16.5" thickTop="1" thickBot="1" x14ac:dyDescent="0.3">
      <c r="A49" s="43"/>
      <c r="B49" s="43"/>
      <c r="C49" s="43" t="s">
        <v>55</v>
      </c>
      <c r="D49" s="44">
        <f>SUM(D22)</f>
        <v>2102.3295394499996</v>
      </c>
      <c r="E49" s="44">
        <f>SUM(E3:E48)</f>
        <v>0</v>
      </c>
      <c r="F49" s="45" t="s">
        <v>5</v>
      </c>
      <c r="G49" s="44"/>
      <c r="H49" s="44">
        <f>SUM(H4:H48)</f>
        <v>301319.03999999998</v>
      </c>
      <c r="I49" s="51"/>
      <c r="J49" s="60"/>
      <c r="K49" s="64"/>
      <c r="L49" s="53"/>
      <c r="M49" s="44"/>
      <c r="N49" s="43"/>
      <c r="O49" s="43"/>
      <c r="P49" s="43"/>
      <c r="Q49" s="43" t="s">
        <v>57</v>
      </c>
      <c r="R49" s="44">
        <f>SUM(R2:R48)</f>
        <v>4569.96</v>
      </c>
      <c r="S49" s="43"/>
      <c r="T49" s="43"/>
      <c r="U49" s="3"/>
      <c r="V49" s="3"/>
      <c r="W49" s="3"/>
    </row>
    <row r="50" spans="1:23" ht="19.5" thickTop="1" x14ac:dyDescent="0.3">
      <c r="A50" s="89" t="s">
        <v>63</v>
      </c>
      <c r="B50" s="12"/>
      <c r="C50" s="12"/>
      <c r="D50" s="12"/>
      <c r="E50" s="40" t="s">
        <v>17</v>
      </c>
      <c r="F50" s="41" t="s">
        <v>44</v>
      </c>
      <c r="G50" s="42"/>
      <c r="H50" s="42">
        <f>H49*0.01</f>
        <v>3013.1904</v>
      </c>
      <c r="I50" s="50"/>
      <c r="J50" s="61"/>
      <c r="K50" s="65"/>
      <c r="L50" s="54"/>
      <c r="M50" s="65" t="s">
        <v>19</v>
      </c>
      <c r="N50" s="54"/>
      <c r="O50" s="42"/>
      <c r="P50" s="12"/>
      <c r="Q50" s="12"/>
      <c r="R50" s="12"/>
      <c r="S50" s="12"/>
      <c r="T50" s="12"/>
    </row>
    <row r="51" spans="1:23" x14ac:dyDescent="0.25">
      <c r="A51" s="5" t="s">
        <v>24</v>
      </c>
      <c r="B51" s="5"/>
      <c r="C51" s="5"/>
      <c r="D51" s="5"/>
      <c r="E51" s="5"/>
      <c r="F51" s="8"/>
      <c r="G51" s="7"/>
      <c r="H51" s="5"/>
      <c r="I51" s="20"/>
      <c r="J51" s="58"/>
      <c r="K51" s="62"/>
      <c r="L51" s="21"/>
      <c r="M51" s="62" t="s">
        <v>4</v>
      </c>
      <c r="N51" s="7">
        <f>(N49-2500)*0.02</f>
        <v>-50</v>
      </c>
      <c r="O51" s="7">
        <f>(O49-2500)*0.02</f>
        <v>-50</v>
      </c>
      <c r="P51" s="5"/>
      <c r="Q51" s="5"/>
      <c r="R51" s="5"/>
      <c r="S51" s="5"/>
      <c r="T51" s="5"/>
    </row>
    <row r="52" spans="1:23" x14ac:dyDescent="0.25">
      <c r="A52" s="5" t="s">
        <v>29</v>
      </c>
      <c r="B52" s="5" t="s">
        <v>30</v>
      </c>
      <c r="C52" s="5"/>
      <c r="D52" s="5"/>
      <c r="E52" s="5"/>
      <c r="F52" s="8"/>
      <c r="G52" s="7"/>
      <c r="H52" s="5"/>
      <c r="I52" s="20"/>
      <c r="J52" s="58"/>
      <c r="K52" s="62"/>
      <c r="L52" s="21"/>
      <c r="M52" s="62" t="s">
        <v>8</v>
      </c>
      <c r="N52" s="7">
        <f>(N49-2500)*0.01</f>
        <v>-25</v>
      </c>
      <c r="O52" s="7">
        <f>(O49-2500)*0.01</f>
        <v>-25</v>
      </c>
      <c r="P52" s="5"/>
      <c r="Q52" s="5"/>
      <c r="R52" s="5"/>
      <c r="S52" s="5"/>
      <c r="T52" s="5"/>
    </row>
    <row r="53" spans="1:23" x14ac:dyDescent="0.25">
      <c r="A53" s="5" t="s">
        <v>25</v>
      </c>
      <c r="B53" s="5"/>
      <c r="C53" s="5"/>
      <c r="D53" s="5"/>
      <c r="E53" s="5"/>
      <c r="F53" s="8"/>
      <c r="G53" s="7"/>
      <c r="H53" s="5"/>
      <c r="I53" s="20"/>
      <c r="J53" s="58"/>
      <c r="K53" s="62"/>
      <c r="L53" s="21"/>
      <c r="M53" s="62" t="s">
        <v>6</v>
      </c>
      <c r="N53" s="7">
        <f>SUM(N51:N52)</f>
        <v>-75</v>
      </c>
      <c r="O53" s="7">
        <f>SUM(O51:O52)</f>
        <v>-75</v>
      </c>
      <c r="P53" s="5"/>
      <c r="Q53" s="5"/>
      <c r="R53" s="5"/>
      <c r="S53" s="5"/>
      <c r="T53" s="5"/>
    </row>
    <row r="54" spans="1:23" x14ac:dyDescent="0.25">
      <c r="A54" s="5" t="s">
        <v>26</v>
      </c>
      <c r="B54" s="5"/>
      <c r="C54" s="5"/>
      <c r="D54" s="5"/>
      <c r="E54" s="5"/>
      <c r="F54" s="8"/>
      <c r="G54" s="7"/>
      <c r="H54" s="5"/>
      <c r="I54" s="20"/>
      <c r="J54" s="58"/>
      <c r="K54" s="62"/>
      <c r="L54" s="21"/>
      <c r="M54" s="62"/>
      <c r="N54" s="7"/>
      <c r="O54" s="7"/>
      <c r="P54" s="5"/>
      <c r="Q54" s="5"/>
      <c r="R54" s="5"/>
      <c r="S54" s="5"/>
      <c r="T54" s="5"/>
    </row>
    <row r="55" spans="1:23" x14ac:dyDescent="0.25">
      <c r="A55" s="5" t="s">
        <v>27</v>
      </c>
      <c r="B55" s="5"/>
      <c r="C55" s="5"/>
      <c r="D55" s="5"/>
      <c r="E55" s="5"/>
      <c r="F55" s="8" t="s">
        <v>7</v>
      </c>
      <c r="G55" s="7"/>
      <c r="H55" s="7">
        <f>(H49/1000)*10.5</f>
        <v>3163.8499199999997</v>
      </c>
      <c r="I55" s="20"/>
      <c r="J55" s="58"/>
      <c r="K55" s="62"/>
      <c r="L55" s="21"/>
      <c r="M55" s="62"/>
      <c r="N55" s="7"/>
      <c r="O55" s="7"/>
      <c r="P55" s="5"/>
      <c r="Q55" s="5"/>
      <c r="R55" s="5"/>
      <c r="S55" s="5"/>
      <c r="T55" s="5"/>
    </row>
    <row r="56" spans="1:23" x14ac:dyDescent="0.25">
      <c r="A56" s="5"/>
      <c r="B56" s="5"/>
      <c r="C56" s="5"/>
      <c r="D56" s="5"/>
      <c r="E56" s="5"/>
      <c r="F56" s="8"/>
      <c r="G56" s="7"/>
      <c r="H56" s="5"/>
      <c r="I56" s="20"/>
      <c r="J56" s="58"/>
      <c r="K56" s="62"/>
      <c r="L56" s="21"/>
      <c r="M56" s="62"/>
      <c r="N56" s="7"/>
      <c r="O56" s="7"/>
      <c r="P56" s="5"/>
      <c r="Q56" s="5"/>
      <c r="R56" s="5"/>
      <c r="S56" s="5"/>
      <c r="T56" s="5"/>
    </row>
    <row r="57" spans="1:23" x14ac:dyDescent="0.25">
      <c r="A57" s="5"/>
      <c r="B57" s="5"/>
      <c r="C57" s="5"/>
      <c r="D57" s="5"/>
      <c r="E57" s="5"/>
      <c r="F57" s="8"/>
      <c r="G57" s="7"/>
      <c r="H57" s="5"/>
      <c r="I57" s="20"/>
      <c r="J57" s="58"/>
      <c r="K57" s="62"/>
      <c r="L57" s="21"/>
      <c r="M57" s="21" t="s">
        <v>10</v>
      </c>
      <c r="N57" s="7">
        <f>I50+I55+N53</f>
        <v>-75</v>
      </c>
      <c r="O57" s="7">
        <f>J50+J55+O53</f>
        <v>-75</v>
      </c>
      <c r="P57" s="5"/>
      <c r="Q57" s="5"/>
      <c r="R57" s="5"/>
      <c r="S57" s="5"/>
      <c r="T57" s="5"/>
    </row>
    <row r="58" spans="1:23" x14ac:dyDescent="0.25">
      <c r="A58" s="5"/>
      <c r="B58" s="5"/>
      <c r="C58" s="5"/>
      <c r="D58" s="5"/>
      <c r="E58" s="5"/>
      <c r="F58" s="8"/>
      <c r="G58" s="7"/>
      <c r="H58" s="5"/>
      <c r="I58" s="20"/>
      <c r="J58" s="58"/>
      <c r="K58" s="62"/>
      <c r="L58" s="21"/>
      <c r="M58" s="7"/>
      <c r="N58" s="5"/>
      <c r="O58" s="5"/>
      <c r="P58" s="5"/>
      <c r="Q58" s="5"/>
      <c r="R58" s="5"/>
      <c r="S58" s="5"/>
      <c r="T58" s="5"/>
    </row>
    <row r="59" spans="1:23" x14ac:dyDescent="0.25">
      <c r="F59" s="1"/>
      <c r="G59" s="2"/>
      <c r="M59" s="2"/>
    </row>
    <row r="60" spans="1:23" x14ac:dyDescent="0.25">
      <c r="G60" s="2"/>
      <c r="M60" s="2"/>
    </row>
    <row r="61" spans="1:23" x14ac:dyDescent="0.25">
      <c r="G61" s="2"/>
    </row>
  </sheetData>
  <printOptions headings="1" gridLines="1"/>
  <pageMargins left="0.25" right="0.25" top="0.75" bottom="0.75" header="0.3" footer="0.3"/>
  <pageSetup scale="40" orientation="landscape" r:id="rId1"/>
  <headerFooter>
    <oddFooter>&amp;C&amp;D&amp;Z&amp;F&amp;T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D1:Z61"/>
  <sheetViews>
    <sheetView showWhiteSpace="0" zoomScale="73" zoomScaleNormal="73" workbookViewId="0">
      <selection activeCell="E6" sqref="E6:F12"/>
    </sheetView>
  </sheetViews>
  <sheetFormatPr defaultRowHeight="15" x14ac:dyDescent="0.25"/>
  <cols>
    <col min="4" max="4" width="14.7109375" customWidth="1"/>
    <col min="5" max="5" width="25.7109375" customWidth="1"/>
    <col min="6" max="6" width="18.42578125" customWidth="1"/>
    <col min="7" max="7" width="24.28515625" customWidth="1"/>
    <col min="8" max="8" width="14.5703125" customWidth="1"/>
    <col min="9" max="9" width="16.5703125" customWidth="1"/>
    <col min="10" max="10" width="14.85546875" customWidth="1"/>
    <col min="11" max="11" width="14.42578125" customWidth="1"/>
    <col min="12" max="12" width="15.42578125" customWidth="1"/>
    <col min="15" max="15" width="12.85546875" customWidth="1"/>
    <col min="16" max="16" width="23.140625" customWidth="1"/>
    <col min="17" max="17" width="18.140625" customWidth="1"/>
    <col min="18" max="18" width="17" customWidth="1"/>
    <col min="19" max="19" width="15.42578125" customWidth="1"/>
    <col min="20" max="20" width="18.7109375" customWidth="1"/>
    <col min="21" max="21" width="14.7109375" customWidth="1"/>
    <col min="22" max="22" width="14.5703125" customWidth="1"/>
    <col min="23" max="23" width="15.7109375" customWidth="1"/>
  </cols>
  <sheetData>
    <row r="1" spans="4:23" ht="20.25" thickTop="1" thickBot="1" x14ac:dyDescent="0.35">
      <c r="D1" s="5"/>
      <c r="E1" s="5" t="s">
        <v>9</v>
      </c>
      <c r="F1" s="5" t="s">
        <v>50</v>
      </c>
      <c r="G1" s="5" t="s">
        <v>47</v>
      </c>
      <c r="H1" s="5" t="s">
        <v>14</v>
      </c>
      <c r="I1" s="6" t="s">
        <v>23</v>
      </c>
      <c r="J1" s="6" t="s">
        <v>21</v>
      </c>
      <c r="K1" s="5" t="s">
        <v>18</v>
      </c>
      <c r="L1" s="20" t="s">
        <v>15</v>
      </c>
      <c r="M1" s="58"/>
      <c r="N1" s="62"/>
      <c r="O1" s="21"/>
      <c r="P1" s="20" t="s">
        <v>9</v>
      </c>
      <c r="Q1" s="80" t="s">
        <v>60</v>
      </c>
      <c r="R1" s="81">
        <f ca="1">TODAY()</f>
        <v>43963</v>
      </c>
      <c r="S1" s="21" t="s">
        <v>35</v>
      </c>
      <c r="T1" s="6" t="s">
        <v>38</v>
      </c>
      <c r="U1" s="6" t="s">
        <v>36</v>
      </c>
      <c r="V1" s="5" t="s">
        <v>37</v>
      </c>
      <c r="W1" s="5" t="s">
        <v>45</v>
      </c>
    </row>
    <row r="2" spans="4:23" ht="19.5" thickTop="1" x14ac:dyDescent="0.3">
      <c r="D2" s="67">
        <v>2011</v>
      </c>
      <c r="E2" s="67" t="s">
        <v>0</v>
      </c>
      <c r="F2" s="5"/>
      <c r="G2" s="5"/>
      <c r="H2" s="6"/>
      <c r="I2" s="87">
        <v>300000</v>
      </c>
      <c r="J2" s="5"/>
      <c r="K2" s="5"/>
      <c r="L2" s="20"/>
      <c r="M2" s="58"/>
      <c r="N2" s="62"/>
      <c r="O2" s="69">
        <f>D2</f>
        <v>2011</v>
      </c>
      <c r="P2" s="67" t="s">
        <v>0</v>
      </c>
      <c r="Q2" s="82" t="s">
        <v>61</v>
      </c>
      <c r="R2" s="83">
        <f ca="1">NOW()</f>
        <v>43963.831995949076</v>
      </c>
      <c r="S2" s="6"/>
      <c r="T2" s="87">
        <v>0</v>
      </c>
      <c r="U2" s="5"/>
      <c r="V2" s="5"/>
      <c r="W2" s="5"/>
    </row>
    <row r="3" spans="4:23" ht="18.75" x14ac:dyDescent="0.3">
      <c r="D3" s="71" t="s">
        <v>51</v>
      </c>
      <c r="E3" s="72">
        <v>40705</v>
      </c>
      <c r="F3" s="6" t="s">
        <v>12</v>
      </c>
      <c r="G3" s="6"/>
      <c r="H3" s="6"/>
      <c r="I3" s="5"/>
      <c r="J3" s="87">
        <v>1319.04</v>
      </c>
      <c r="K3" s="5"/>
      <c r="L3" s="20"/>
      <c r="M3" s="58"/>
      <c r="N3" s="62"/>
      <c r="O3" s="21"/>
      <c r="P3" s="5"/>
      <c r="Q3" s="6" t="s">
        <v>31</v>
      </c>
      <c r="R3" s="6"/>
      <c r="S3" s="6"/>
      <c r="T3" s="5"/>
      <c r="U3" s="87">
        <v>4569.96</v>
      </c>
      <c r="V3" s="5"/>
      <c r="W3" s="5"/>
    </row>
    <row r="4" spans="4:23" ht="15.75" x14ac:dyDescent="0.25">
      <c r="D4" s="5"/>
      <c r="E4" s="5"/>
      <c r="F4" s="5" t="s">
        <v>32</v>
      </c>
      <c r="G4" s="70"/>
      <c r="H4" s="5"/>
      <c r="I4" s="8"/>
      <c r="J4" s="7"/>
      <c r="K4" s="9">
        <f>(I2+J3)</f>
        <v>301319.03999999998</v>
      </c>
      <c r="L4" s="20"/>
      <c r="M4" s="58"/>
      <c r="N4" s="62"/>
      <c r="O4" s="21"/>
      <c r="P4" s="5"/>
      <c r="Q4" s="5" t="s">
        <v>1</v>
      </c>
      <c r="R4" s="5"/>
      <c r="S4" s="5"/>
      <c r="T4" s="8"/>
      <c r="U4" s="7"/>
      <c r="V4" s="9"/>
      <c r="W4" s="5"/>
    </row>
    <row r="5" spans="4:23" x14ac:dyDescent="0.25">
      <c r="D5" s="5"/>
      <c r="E5" s="5"/>
      <c r="F5" s="5"/>
      <c r="G5" s="5"/>
      <c r="H5" s="5"/>
      <c r="I5" s="8"/>
      <c r="J5" s="7"/>
      <c r="K5" s="5"/>
      <c r="L5" s="20"/>
      <c r="M5" s="58"/>
      <c r="N5" s="62"/>
      <c r="O5" s="21"/>
      <c r="P5" s="5"/>
      <c r="Q5" s="5"/>
      <c r="R5" s="5"/>
      <c r="S5" s="5"/>
      <c r="T5" s="8"/>
      <c r="U5" s="7"/>
      <c r="V5" s="5"/>
      <c r="W5" s="5"/>
    </row>
    <row r="6" spans="4:23" x14ac:dyDescent="0.25">
      <c r="D6" s="15"/>
      <c r="E6" s="16" t="s">
        <v>59</v>
      </c>
      <c r="F6" s="17" t="s">
        <v>39</v>
      </c>
      <c r="G6" s="17"/>
      <c r="H6" s="7"/>
      <c r="I6" s="5"/>
      <c r="J6" s="5"/>
      <c r="K6" s="5"/>
      <c r="L6" s="20"/>
      <c r="M6" s="58"/>
      <c r="N6" s="62"/>
      <c r="O6" s="55"/>
      <c r="P6" s="16" t="s">
        <v>59</v>
      </c>
      <c r="Q6" s="46" t="s">
        <v>40</v>
      </c>
      <c r="R6" s="46"/>
      <c r="S6" s="7"/>
      <c r="T6" s="5"/>
      <c r="U6" s="5"/>
      <c r="V6" s="5"/>
      <c r="W6" s="5"/>
    </row>
    <row r="7" spans="4:23" x14ac:dyDescent="0.25">
      <c r="D7" s="15">
        <v>1</v>
      </c>
      <c r="E7" s="15" t="s">
        <v>2</v>
      </c>
      <c r="F7" s="18"/>
      <c r="G7" s="18"/>
      <c r="H7" s="7"/>
      <c r="I7" s="5"/>
      <c r="J7" s="5"/>
      <c r="K7" s="5"/>
      <c r="L7" s="20"/>
      <c r="M7" s="58"/>
      <c r="N7" s="62"/>
      <c r="O7" s="55">
        <v>1</v>
      </c>
      <c r="P7" s="15" t="s">
        <v>52</v>
      </c>
      <c r="Q7" s="18"/>
      <c r="R7" s="18"/>
      <c r="S7" s="7"/>
      <c r="T7" s="5"/>
      <c r="U7" s="5"/>
      <c r="V7" s="5"/>
      <c r="W7" s="5"/>
    </row>
    <row r="8" spans="4:23" x14ac:dyDescent="0.25">
      <c r="D8" s="15">
        <v>2</v>
      </c>
      <c r="E8" s="15" t="s">
        <v>3</v>
      </c>
      <c r="F8" s="18"/>
      <c r="G8" s="18"/>
      <c r="H8" s="7"/>
      <c r="I8" s="5"/>
      <c r="J8" s="5"/>
      <c r="K8" s="5"/>
      <c r="L8" s="20"/>
      <c r="M8" s="58"/>
      <c r="N8" s="62"/>
      <c r="O8" s="55">
        <v>2</v>
      </c>
      <c r="P8" s="15" t="s">
        <v>42</v>
      </c>
      <c r="Q8" s="18"/>
      <c r="R8" s="18"/>
      <c r="S8" s="7"/>
      <c r="T8" s="5"/>
      <c r="U8" s="5"/>
      <c r="V8" s="5"/>
      <c r="W8" s="5"/>
    </row>
    <row r="9" spans="4:23" x14ac:dyDescent="0.25">
      <c r="D9" s="15">
        <v>3</v>
      </c>
      <c r="E9" s="15" t="s">
        <v>58</v>
      </c>
      <c r="F9" s="18"/>
      <c r="G9" s="18"/>
      <c r="H9" s="7"/>
      <c r="I9" s="5"/>
      <c r="J9" s="5"/>
      <c r="K9" s="5"/>
      <c r="L9" s="20"/>
      <c r="M9" s="58"/>
      <c r="N9" s="62"/>
      <c r="O9" s="55">
        <v>3</v>
      </c>
      <c r="P9" s="15" t="s">
        <v>43</v>
      </c>
      <c r="Q9" s="18"/>
      <c r="R9" s="18"/>
      <c r="S9" s="7"/>
      <c r="T9" s="5"/>
      <c r="U9" s="5"/>
      <c r="V9" s="5"/>
      <c r="W9" s="5"/>
    </row>
    <row r="10" spans="4:23" x14ac:dyDescent="0.25">
      <c r="D10" s="15">
        <v>4</v>
      </c>
      <c r="E10" s="15" t="s">
        <v>11</v>
      </c>
      <c r="F10" s="18">
        <v>1136.3399999999999</v>
      </c>
      <c r="G10" s="18"/>
      <c r="H10" s="7"/>
      <c r="I10" s="5"/>
      <c r="J10" s="5"/>
      <c r="K10" s="5"/>
      <c r="L10" s="20"/>
      <c r="M10" s="58"/>
      <c r="N10" s="62"/>
      <c r="O10" s="55">
        <v>4</v>
      </c>
      <c r="P10" s="15"/>
      <c r="Q10" s="18"/>
      <c r="R10" s="18"/>
      <c r="S10" s="7"/>
      <c r="T10" s="5"/>
      <c r="U10" s="5"/>
      <c r="V10" s="5"/>
      <c r="W10" s="5"/>
    </row>
    <row r="11" spans="4:23" ht="15.75" thickBot="1" x14ac:dyDescent="0.3">
      <c r="D11" s="15">
        <v>5</v>
      </c>
      <c r="E11" s="15" t="s">
        <v>41</v>
      </c>
      <c r="F11" s="19"/>
      <c r="G11" s="19"/>
      <c r="H11" s="7"/>
      <c r="I11" s="5"/>
      <c r="J11" s="5"/>
      <c r="K11" s="5"/>
      <c r="L11" s="20"/>
      <c r="M11" s="58"/>
      <c r="N11" s="62"/>
      <c r="O11" s="55"/>
      <c r="P11" s="15"/>
      <c r="Q11" s="19"/>
      <c r="R11" s="19"/>
      <c r="S11" s="7"/>
      <c r="T11" s="5"/>
      <c r="U11" s="5"/>
      <c r="V11" s="5"/>
      <c r="W11" s="5"/>
    </row>
    <row r="12" spans="4:23" ht="15.75" thickTop="1" x14ac:dyDescent="0.25">
      <c r="D12" s="22"/>
      <c r="E12" s="23" t="s">
        <v>22</v>
      </c>
      <c r="F12" s="24">
        <f>SUM(F7:F11)</f>
        <v>1136.3399999999999</v>
      </c>
      <c r="G12" s="34"/>
      <c r="H12" s="5"/>
      <c r="I12" s="8"/>
      <c r="J12" s="7"/>
      <c r="K12" s="5"/>
      <c r="L12" s="20"/>
      <c r="M12" s="58"/>
      <c r="N12" s="62"/>
      <c r="O12" s="56"/>
      <c r="P12" s="23" t="s">
        <v>22</v>
      </c>
      <c r="Q12" s="24">
        <f>SUM(Q7:Q11)</f>
        <v>0</v>
      </c>
      <c r="R12" s="34"/>
      <c r="S12" s="5"/>
      <c r="T12" s="8"/>
      <c r="U12" s="7"/>
      <c r="V12" s="5"/>
      <c r="W12" s="5"/>
    </row>
    <row r="13" spans="4:23" x14ac:dyDescent="0.25">
      <c r="D13" s="5"/>
      <c r="E13" s="5"/>
      <c r="F13" s="5"/>
      <c r="G13" s="5"/>
      <c r="H13" s="5"/>
      <c r="I13" s="8"/>
      <c r="J13" s="7"/>
      <c r="K13" s="5"/>
      <c r="L13" s="20"/>
      <c r="M13" s="58"/>
      <c r="N13" s="62"/>
      <c r="O13" s="21"/>
      <c r="P13" s="5"/>
      <c r="Q13" s="5"/>
      <c r="R13" s="5"/>
      <c r="S13" s="5"/>
      <c r="T13" s="8"/>
      <c r="U13" s="7"/>
      <c r="V13" s="5"/>
      <c r="W13" s="5"/>
    </row>
    <row r="14" spans="4:23" ht="15.75" x14ac:dyDescent="0.25">
      <c r="D14" s="68">
        <f>IF(D2="","",D2)</f>
        <v>2011</v>
      </c>
      <c r="E14" s="13" t="s">
        <v>13</v>
      </c>
      <c r="F14" s="13"/>
      <c r="G14" s="13"/>
      <c r="H14" s="5"/>
      <c r="I14" s="8"/>
      <c r="J14" s="7"/>
      <c r="K14" s="5"/>
      <c r="L14" s="20"/>
      <c r="M14" s="58"/>
      <c r="N14" s="62"/>
      <c r="O14" s="69">
        <f>D2</f>
        <v>2011</v>
      </c>
      <c r="P14" s="13" t="s">
        <v>33</v>
      </c>
      <c r="Q14" s="13"/>
      <c r="R14" s="13"/>
      <c r="S14" s="5"/>
      <c r="T14" s="8"/>
      <c r="U14" s="7"/>
      <c r="V14" s="5"/>
      <c r="W14" s="5"/>
    </row>
    <row r="15" spans="4:23" x14ac:dyDescent="0.25">
      <c r="D15" s="13" t="s">
        <v>16</v>
      </c>
      <c r="E15" s="13"/>
      <c r="F15" s="29"/>
      <c r="G15" s="29"/>
      <c r="H15" s="5"/>
      <c r="I15" s="8"/>
      <c r="J15" s="7"/>
      <c r="K15" s="5"/>
      <c r="L15" s="20"/>
      <c r="M15" s="58"/>
      <c r="N15" s="62"/>
      <c r="O15" s="57" t="s">
        <v>16</v>
      </c>
      <c r="P15" s="13"/>
      <c r="Q15" s="29"/>
      <c r="R15" s="29"/>
      <c r="S15" s="5"/>
      <c r="T15" s="8"/>
      <c r="U15" s="7"/>
      <c r="V15" s="5"/>
      <c r="W15" s="5"/>
    </row>
    <row r="16" spans="4:23" x14ac:dyDescent="0.25">
      <c r="D16" s="13" t="s">
        <v>16</v>
      </c>
      <c r="E16" s="13"/>
      <c r="F16" s="30"/>
      <c r="G16" s="30"/>
      <c r="H16" s="5"/>
      <c r="I16" s="8"/>
      <c r="J16" s="7"/>
      <c r="K16" s="5"/>
      <c r="L16" s="20"/>
      <c r="M16" s="58"/>
      <c r="N16" s="62"/>
      <c r="O16" s="57" t="s">
        <v>16</v>
      </c>
      <c r="P16" s="13"/>
      <c r="Q16" s="30"/>
      <c r="R16" s="30"/>
      <c r="S16" s="5"/>
      <c r="T16" s="8"/>
      <c r="U16" s="7"/>
      <c r="V16" s="5"/>
      <c r="W16" s="5"/>
    </row>
    <row r="17" spans="4:23" ht="15.75" thickBot="1" x14ac:dyDescent="0.3">
      <c r="D17" s="13"/>
      <c r="E17" s="14"/>
      <c r="F17" s="30"/>
      <c r="G17" s="30"/>
      <c r="H17" s="5"/>
      <c r="I17" s="8"/>
      <c r="J17" s="7"/>
      <c r="K17" s="5"/>
      <c r="L17" s="20"/>
      <c r="M17" s="58"/>
      <c r="N17" s="62"/>
      <c r="O17" s="57"/>
      <c r="P17" s="14"/>
      <c r="Q17" s="30"/>
      <c r="R17" s="30"/>
      <c r="S17" s="5"/>
      <c r="T17" s="8"/>
      <c r="U17" s="7"/>
      <c r="V17" s="5"/>
      <c r="W17" s="5"/>
    </row>
    <row r="18" spans="4:23" ht="16.5" thickTop="1" thickBot="1" x14ac:dyDescent="0.3">
      <c r="D18" s="22"/>
      <c r="E18" s="26" t="s">
        <v>20</v>
      </c>
      <c r="F18" s="27">
        <f>SUM(F15:F17)</f>
        <v>0</v>
      </c>
      <c r="G18" s="35"/>
      <c r="H18" s="7">
        <f>IF(F18="","",F18)</f>
        <v>0</v>
      </c>
      <c r="I18" s="8"/>
      <c r="J18" s="7"/>
      <c r="K18" s="5"/>
      <c r="L18" s="48"/>
      <c r="M18" s="58"/>
      <c r="N18" s="62"/>
      <c r="O18" s="56"/>
      <c r="P18" s="26" t="s">
        <v>53</v>
      </c>
      <c r="Q18" s="27">
        <f>SUM(Q15:Q17)</f>
        <v>0</v>
      </c>
      <c r="R18" s="35"/>
      <c r="S18" s="7">
        <f>IF(Q18="","",Q18)</f>
        <v>0</v>
      </c>
      <c r="T18" s="8"/>
      <c r="U18" s="7"/>
      <c r="V18" s="5"/>
      <c r="W18" s="10"/>
    </row>
    <row r="19" spans="4:23" ht="16.5" thickTop="1" thickBot="1" x14ac:dyDescent="0.3">
      <c r="D19" s="10"/>
      <c r="E19" s="73" t="s">
        <v>34</v>
      </c>
      <c r="F19" s="74">
        <f>F12+F18</f>
        <v>1136.3399999999999</v>
      </c>
      <c r="G19" s="35"/>
      <c r="H19" s="10"/>
      <c r="I19" s="38"/>
      <c r="J19" s="39"/>
      <c r="K19" s="48"/>
      <c r="L19" s="75">
        <f>K4-F19</f>
        <v>300182.69999999995</v>
      </c>
      <c r="M19" s="59"/>
      <c r="N19" s="63"/>
      <c r="O19" s="52"/>
      <c r="P19" s="73" t="s">
        <v>34</v>
      </c>
      <c r="Q19" s="74">
        <f>Q12+Q18</f>
        <v>0</v>
      </c>
      <c r="R19" s="35"/>
      <c r="S19" s="10"/>
      <c r="T19" s="38"/>
      <c r="U19" s="39"/>
      <c r="V19" s="48"/>
      <c r="W19" s="76">
        <f>V4-Q19</f>
        <v>0</v>
      </c>
    </row>
    <row r="20" spans="4:23" ht="16.5" thickTop="1" thickBot="1" x14ac:dyDescent="0.3">
      <c r="D20" s="84"/>
      <c r="E20" s="84"/>
      <c r="F20" s="84"/>
      <c r="G20" s="84"/>
      <c r="H20" s="84"/>
      <c r="I20" s="85"/>
      <c r="J20" s="86"/>
      <c r="K20" s="84"/>
      <c r="L20" s="84"/>
      <c r="M20" s="84"/>
      <c r="N20" s="84"/>
      <c r="O20" s="84"/>
      <c r="P20" s="84"/>
      <c r="Q20" s="84"/>
      <c r="R20" s="84"/>
      <c r="S20" s="84"/>
      <c r="T20" s="85"/>
      <c r="U20" s="86"/>
      <c r="V20" s="84"/>
      <c r="W20" s="84"/>
    </row>
    <row r="21" spans="4:23" ht="15.75" thickTop="1" x14ac:dyDescent="0.25">
      <c r="D21" s="12"/>
      <c r="E21" s="77" t="s">
        <v>46</v>
      </c>
      <c r="F21" s="77" t="s">
        <v>54</v>
      </c>
      <c r="G21" s="66"/>
      <c r="H21" s="12"/>
      <c r="I21" s="41"/>
      <c r="J21" s="42"/>
      <c r="K21" s="12"/>
      <c r="L21" s="50"/>
      <c r="M21" s="61"/>
      <c r="N21" s="65"/>
      <c r="O21" s="54"/>
      <c r="P21" s="77" t="s">
        <v>48</v>
      </c>
      <c r="Q21" s="78" t="s">
        <v>56</v>
      </c>
      <c r="R21" s="79"/>
      <c r="S21" s="12"/>
      <c r="T21" s="41"/>
      <c r="U21" s="42"/>
      <c r="V21" s="12"/>
      <c r="W21" s="12"/>
    </row>
    <row r="22" spans="4:23" ht="18.75" x14ac:dyDescent="0.3">
      <c r="D22" s="5"/>
      <c r="E22" s="88" t="s">
        <v>62</v>
      </c>
      <c r="F22" s="32" t="s">
        <v>28</v>
      </c>
      <c r="G22" s="33">
        <f>((L19/1000)*10.5)*0.667</f>
        <v>2102.3295394499996</v>
      </c>
      <c r="H22" s="5"/>
      <c r="I22" s="8"/>
      <c r="J22" s="7"/>
      <c r="K22" s="5"/>
      <c r="L22" s="20"/>
      <c r="M22" s="58"/>
      <c r="N22" s="62"/>
      <c r="O22" s="21"/>
      <c r="P22" s="25"/>
      <c r="Q22" s="32" t="s">
        <v>28</v>
      </c>
      <c r="R22" s="33">
        <f>((W19/1000)*10.5)*0.333</f>
        <v>0</v>
      </c>
      <c r="S22" s="5"/>
      <c r="T22" s="8"/>
      <c r="U22" s="7"/>
      <c r="V22" s="5"/>
      <c r="W22" s="5"/>
    </row>
    <row r="23" spans="4:23" ht="26.25" customHeight="1" x14ac:dyDescent="0.25">
      <c r="D23" s="5"/>
      <c r="E23" s="5"/>
      <c r="F23" s="5"/>
      <c r="G23" s="5"/>
      <c r="H23" s="5"/>
      <c r="I23" s="8"/>
      <c r="J23" s="7"/>
      <c r="K23" s="5"/>
      <c r="L23" s="20"/>
      <c r="M23" s="58"/>
      <c r="N23" s="62"/>
      <c r="O23" s="21"/>
      <c r="P23" s="5"/>
      <c r="Q23" s="5"/>
      <c r="R23" s="5"/>
      <c r="S23" s="5"/>
      <c r="T23" s="8"/>
      <c r="U23" s="7"/>
      <c r="V23" s="5"/>
      <c r="W23" s="5"/>
    </row>
    <row r="24" spans="4:23" ht="15" customHeight="1" x14ac:dyDescent="0.25">
      <c r="D24" s="67">
        <v>2012</v>
      </c>
      <c r="E24" s="67" t="s">
        <v>49</v>
      </c>
      <c r="F24" s="5"/>
      <c r="G24" s="5"/>
      <c r="H24" s="6"/>
      <c r="I24" s="7"/>
      <c r="J24" s="5"/>
      <c r="K24" s="5"/>
      <c r="L24" s="20"/>
      <c r="M24" s="58"/>
      <c r="N24" s="62"/>
      <c r="O24" s="69">
        <f>D24</f>
        <v>2012</v>
      </c>
      <c r="P24" s="67" t="s">
        <v>49</v>
      </c>
      <c r="Q24" s="5"/>
      <c r="R24" s="5"/>
      <c r="S24" s="6"/>
      <c r="T24" s="7">
        <v>0</v>
      </c>
      <c r="U24" s="5"/>
      <c r="V24" s="5"/>
      <c r="W24" s="5"/>
    </row>
    <row r="25" spans="4:23" ht="15" customHeight="1" x14ac:dyDescent="0.25">
      <c r="D25" s="5"/>
      <c r="E25" s="5"/>
      <c r="F25" s="6" t="s">
        <v>12</v>
      </c>
      <c r="G25" s="6"/>
      <c r="H25" s="6"/>
      <c r="I25" s="5"/>
      <c r="J25" s="7"/>
      <c r="K25" s="5"/>
      <c r="L25" s="20"/>
      <c r="M25" s="58"/>
      <c r="N25" s="62"/>
      <c r="O25" s="21"/>
      <c r="P25" s="5"/>
      <c r="Q25" s="6" t="s">
        <v>31</v>
      </c>
      <c r="R25" s="6"/>
      <c r="S25" s="6"/>
      <c r="T25" s="5"/>
      <c r="U25" s="7"/>
      <c r="V25" s="5"/>
      <c r="W25" s="5"/>
    </row>
    <row r="26" spans="4:23" ht="15" customHeight="1" x14ac:dyDescent="0.25">
      <c r="D26" s="5"/>
      <c r="E26" s="5"/>
      <c r="F26" s="5" t="s">
        <v>32</v>
      </c>
      <c r="G26" s="70"/>
      <c r="H26" s="5"/>
      <c r="I26" s="8"/>
      <c r="J26" s="7"/>
      <c r="K26" s="9">
        <f>(I24+J25)</f>
        <v>0</v>
      </c>
      <c r="L26" s="20"/>
      <c r="M26" s="58"/>
      <c r="N26" s="62"/>
      <c r="O26" s="21"/>
      <c r="P26" s="5"/>
      <c r="Q26" s="5" t="s">
        <v>1</v>
      </c>
      <c r="R26" s="5"/>
      <c r="S26" s="5"/>
      <c r="T26" s="8"/>
      <c r="U26" s="7"/>
      <c r="V26" s="9"/>
      <c r="W26" s="5"/>
    </row>
    <row r="27" spans="4:23" ht="15" customHeight="1" x14ac:dyDescent="0.25">
      <c r="D27" s="5"/>
      <c r="E27" s="5"/>
      <c r="F27" s="5"/>
      <c r="G27" s="5"/>
      <c r="H27" s="5"/>
      <c r="I27" s="8"/>
      <c r="J27" s="7"/>
      <c r="K27" s="5"/>
      <c r="L27" s="20"/>
      <c r="M27" s="58"/>
      <c r="N27" s="62"/>
      <c r="O27" s="21"/>
      <c r="P27" s="5"/>
      <c r="Q27" s="5"/>
      <c r="R27" s="5"/>
      <c r="S27" s="5"/>
      <c r="T27" s="8"/>
      <c r="U27" s="7"/>
      <c r="V27" s="5"/>
      <c r="W27" s="5"/>
    </row>
    <row r="28" spans="4:23" ht="15" customHeight="1" x14ac:dyDescent="0.25">
      <c r="D28" s="15"/>
      <c r="E28" s="16" t="s">
        <v>59</v>
      </c>
      <c r="F28" s="17" t="s">
        <v>39</v>
      </c>
      <c r="G28" s="17"/>
      <c r="H28" s="7"/>
      <c r="I28" s="5"/>
      <c r="J28" s="5"/>
      <c r="K28" s="5"/>
      <c r="L28" s="20"/>
      <c r="M28" s="58"/>
      <c r="N28" s="62"/>
      <c r="O28" s="55"/>
      <c r="P28" s="16" t="s">
        <v>59</v>
      </c>
      <c r="Q28" s="46" t="s">
        <v>40</v>
      </c>
      <c r="R28" s="46"/>
      <c r="S28" s="7"/>
      <c r="T28" s="5"/>
      <c r="U28" s="5"/>
      <c r="V28" s="5"/>
      <c r="W28" s="5"/>
    </row>
    <row r="29" spans="4:23" ht="15" customHeight="1" x14ac:dyDescent="0.25">
      <c r="D29" s="15">
        <v>1</v>
      </c>
      <c r="E29" s="15" t="s">
        <v>2</v>
      </c>
      <c r="F29" s="18"/>
      <c r="G29" s="18"/>
      <c r="H29" s="7"/>
      <c r="I29" s="5"/>
      <c r="J29" s="5"/>
      <c r="K29" s="5"/>
      <c r="L29" s="20"/>
      <c r="M29" s="58"/>
      <c r="N29" s="62"/>
      <c r="O29" s="55">
        <v>1</v>
      </c>
      <c r="P29" s="15" t="s">
        <v>52</v>
      </c>
      <c r="Q29" s="18"/>
      <c r="R29" s="18"/>
      <c r="S29" s="7"/>
      <c r="T29" s="5"/>
      <c r="U29" s="5"/>
      <c r="V29" s="5"/>
      <c r="W29" s="5"/>
    </row>
    <row r="30" spans="4:23" ht="15" customHeight="1" x14ac:dyDescent="0.25">
      <c r="D30" s="15">
        <v>2</v>
      </c>
      <c r="E30" s="15" t="s">
        <v>3</v>
      </c>
      <c r="F30" s="18"/>
      <c r="G30" s="18"/>
      <c r="H30" s="7"/>
      <c r="I30" s="5"/>
      <c r="J30" s="5"/>
      <c r="K30" s="5"/>
      <c r="L30" s="20"/>
      <c r="M30" s="58"/>
      <c r="N30" s="62"/>
      <c r="O30" s="55">
        <v>2</v>
      </c>
      <c r="P30" s="15" t="s">
        <v>42</v>
      </c>
      <c r="Q30" s="18"/>
      <c r="R30" s="18"/>
      <c r="S30" s="7"/>
      <c r="T30" s="5"/>
      <c r="U30" s="5"/>
      <c r="V30" s="5"/>
      <c r="W30" s="5"/>
    </row>
    <row r="31" spans="4:23" ht="15" customHeight="1" x14ac:dyDescent="0.25">
      <c r="D31" s="15">
        <v>3</v>
      </c>
      <c r="E31" s="15" t="s">
        <v>58</v>
      </c>
      <c r="F31" s="18"/>
      <c r="G31" s="18"/>
      <c r="H31" s="7"/>
      <c r="I31" s="5"/>
      <c r="J31" s="5"/>
      <c r="K31" s="5"/>
      <c r="L31" s="20"/>
      <c r="M31" s="58"/>
      <c r="N31" s="62"/>
      <c r="O31" s="55">
        <v>3</v>
      </c>
      <c r="P31" s="15" t="s">
        <v>43</v>
      </c>
      <c r="Q31" s="18"/>
      <c r="R31" s="18"/>
      <c r="S31" s="7"/>
      <c r="T31" s="5"/>
      <c r="U31" s="5"/>
      <c r="V31" s="5"/>
      <c r="W31" s="5"/>
    </row>
    <row r="32" spans="4:23" ht="15" customHeight="1" x14ac:dyDescent="0.25">
      <c r="D32" s="15">
        <v>4</v>
      </c>
      <c r="E32" s="15" t="s">
        <v>11</v>
      </c>
      <c r="F32" s="18"/>
      <c r="G32" s="18"/>
      <c r="H32" s="7"/>
      <c r="I32" s="5"/>
      <c r="J32" s="5"/>
      <c r="K32" s="5"/>
      <c r="L32" s="20"/>
      <c r="M32" s="58"/>
      <c r="N32" s="62"/>
      <c r="O32" s="55">
        <v>4</v>
      </c>
      <c r="P32" s="15"/>
      <c r="Q32" s="18"/>
      <c r="R32" s="18"/>
      <c r="S32" s="7"/>
      <c r="T32" s="5"/>
      <c r="U32" s="5"/>
      <c r="V32" s="5"/>
      <c r="W32" s="5"/>
    </row>
    <row r="33" spans="4:26" ht="15" customHeight="1" thickBot="1" x14ac:dyDescent="0.3">
      <c r="D33" s="15">
        <v>5</v>
      </c>
      <c r="E33" s="15" t="s">
        <v>41</v>
      </c>
      <c r="F33" s="19"/>
      <c r="G33" s="19"/>
      <c r="H33" s="7"/>
      <c r="I33" s="5"/>
      <c r="J33" s="5"/>
      <c r="K33" s="5"/>
      <c r="L33" s="20"/>
      <c r="M33" s="58"/>
      <c r="N33" s="62"/>
      <c r="O33" s="55"/>
      <c r="P33" s="15"/>
      <c r="Q33" s="19"/>
      <c r="R33" s="19"/>
      <c r="S33" s="7"/>
      <c r="T33" s="5"/>
      <c r="U33" s="5"/>
      <c r="V33" s="5"/>
      <c r="W33" s="5"/>
    </row>
    <row r="34" spans="4:26" ht="15" customHeight="1" thickTop="1" x14ac:dyDescent="0.25">
      <c r="D34" s="22"/>
      <c r="E34" s="23" t="s">
        <v>22</v>
      </c>
      <c r="F34" s="24">
        <f>SUM(F29:F33)</f>
        <v>0</v>
      </c>
      <c r="G34" s="34"/>
      <c r="H34" s="5"/>
      <c r="I34" s="8"/>
      <c r="J34" s="7"/>
      <c r="K34" s="5"/>
      <c r="L34" s="20"/>
      <c r="M34" s="58"/>
      <c r="N34" s="62"/>
      <c r="O34" s="56"/>
      <c r="P34" s="23" t="s">
        <v>22</v>
      </c>
      <c r="Q34" s="24">
        <f>SUM(Q29:Q33)</f>
        <v>0</v>
      </c>
      <c r="R34" s="34"/>
      <c r="S34" s="5"/>
      <c r="T34" s="8"/>
      <c r="U34" s="7"/>
      <c r="V34" s="5"/>
      <c r="W34" s="5"/>
    </row>
    <row r="35" spans="4:26" ht="15" customHeight="1" x14ac:dyDescent="0.25">
      <c r="D35" s="5"/>
      <c r="E35" s="5"/>
      <c r="F35" s="5"/>
      <c r="G35" s="5"/>
      <c r="H35" s="5"/>
      <c r="I35" s="8"/>
      <c r="J35" s="7"/>
      <c r="K35" s="5"/>
      <c r="L35" s="20"/>
      <c r="M35" s="58"/>
      <c r="N35" s="62"/>
      <c r="O35" s="21"/>
      <c r="P35" s="5"/>
      <c r="Q35" s="5"/>
      <c r="R35" s="5"/>
      <c r="S35" s="5"/>
      <c r="T35" s="8"/>
      <c r="U35" s="7"/>
      <c r="V35" s="5"/>
      <c r="W35" s="5"/>
    </row>
    <row r="36" spans="4:26" ht="15" customHeight="1" x14ac:dyDescent="0.25">
      <c r="D36" s="68">
        <f>IF(D24="","",D24)</f>
        <v>2012</v>
      </c>
      <c r="E36" s="13" t="s">
        <v>13</v>
      </c>
      <c r="F36" s="13"/>
      <c r="G36" s="13"/>
      <c r="H36" s="5"/>
      <c r="I36" s="8"/>
      <c r="J36" s="7"/>
      <c r="K36" s="5"/>
      <c r="L36" s="20"/>
      <c r="M36" s="58"/>
      <c r="N36" s="62"/>
      <c r="O36" s="69">
        <f>D24</f>
        <v>2012</v>
      </c>
      <c r="P36" s="13" t="s">
        <v>33</v>
      </c>
      <c r="Q36" s="13"/>
      <c r="R36" s="13"/>
      <c r="S36" s="5"/>
      <c r="T36" s="8"/>
      <c r="U36" s="7"/>
      <c r="V36" s="5"/>
      <c r="W36" s="5"/>
    </row>
    <row r="37" spans="4:26" ht="15" customHeight="1" x14ac:dyDescent="0.25">
      <c r="D37" s="13" t="s">
        <v>16</v>
      </c>
      <c r="E37" s="13"/>
      <c r="F37" s="29"/>
      <c r="G37" s="29"/>
      <c r="H37" s="5"/>
      <c r="I37" s="8"/>
      <c r="J37" s="7"/>
      <c r="K37" s="5"/>
      <c r="L37" s="20"/>
      <c r="M37" s="58"/>
      <c r="N37" s="62"/>
      <c r="O37" s="57" t="s">
        <v>16</v>
      </c>
      <c r="P37" s="13"/>
      <c r="Q37" s="29"/>
      <c r="R37" s="29"/>
      <c r="S37" s="5"/>
      <c r="T37" s="8"/>
      <c r="U37" s="7"/>
      <c r="V37" s="5"/>
      <c r="W37" s="5"/>
    </row>
    <row r="38" spans="4:26" ht="15" customHeight="1" x14ac:dyDescent="0.25">
      <c r="D38" s="13" t="s">
        <v>16</v>
      </c>
      <c r="E38" s="13"/>
      <c r="F38" s="30"/>
      <c r="G38" s="30"/>
      <c r="H38" s="5"/>
      <c r="I38" s="8"/>
      <c r="J38" s="7"/>
      <c r="K38" s="5"/>
      <c r="L38" s="20"/>
      <c r="M38" s="58"/>
      <c r="N38" s="62"/>
      <c r="O38" s="57" t="s">
        <v>16</v>
      </c>
      <c r="P38" s="13"/>
      <c r="Q38" s="30"/>
      <c r="R38" s="30"/>
      <c r="S38" s="5"/>
      <c r="T38" s="8"/>
      <c r="U38" s="7"/>
      <c r="V38" s="5"/>
      <c r="W38" s="5"/>
    </row>
    <row r="39" spans="4:26" ht="15" customHeight="1" thickBot="1" x14ac:dyDescent="0.3">
      <c r="D39" s="13"/>
      <c r="E39" s="14"/>
      <c r="F39" s="30"/>
      <c r="G39" s="30"/>
      <c r="H39" s="5"/>
      <c r="I39" s="8"/>
      <c r="J39" s="7"/>
      <c r="K39" s="5"/>
      <c r="L39" s="20"/>
      <c r="M39" s="58"/>
      <c r="N39" s="62"/>
      <c r="O39" s="57"/>
      <c r="P39" s="14"/>
      <c r="Q39" s="30"/>
      <c r="R39" s="30"/>
      <c r="S39" s="5"/>
      <c r="T39" s="8"/>
      <c r="U39" s="7"/>
      <c r="V39" s="5"/>
      <c r="W39" s="5"/>
    </row>
    <row r="40" spans="4:26" ht="15" customHeight="1" thickTop="1" thickBot="1" x14ac:dyDescent="0.3">
      <c r="D40" s="22"/>
      <c r="E40" s="26" t="s">
        <v>20</v>
      </c>
      <c r="F40" s="27">
        <f>SUM(F37:F39)</f>
        <v>0</v>
      </c>
      <c r="G40" s="35"/>
      <c r="H40" s="7">
        <f>IF(F40="","",F40)</f>
        <v>0</v>
      </c>
      <c r="I40" s="8"/>
      <c r="J40" s="7"/>
      <c r="K40" s="5"/>
      <c r="L40" s="48"/>
      <c r="M40" s="58"/>
      <c r="N40" s="62"/>
      <c r="O40" s="56"/>
      <c r="P40" s="26" t="s">
        <v>53</v>
      </c>
      <c r="Q40" s="27">
        <f>SUM(Q37:Q39)</f>
        <v>0</v>
      </c>
      <c r="R40" s="35"/>
      <c r="S40" s="7">
        <f>IF(Q40="","",Q40)</f>
        <v>0</v>
      </c>
      <c r="T40" s="8"/>
      <c r="U40" s="7"/>
      <c r="V40" s="5"/>
      <c r="W40" s="10"/>
    </row>
    <row r="41" spans="4:26" ht="15" customHeight="1" thickTop="1" thickBot="1" x14ac:dyDescent="0.3">
      <c r="D41" s="5"/>
      <c r="E41" s="11" t="s">
        <v>34</v>
      </c>
      <c r="F41" s="28">
        <f>F34+F40</f>
        <v>0</v>
      </c>
      <c r="G41" s="34"/>
      <c r="H41" s="5"/>
      <c r="I41" s="8"/>
      <c r="J41" s="7"/>
      <c r="K41" s="20"/>
      <c r="L41" s="49">
        <f>K26-F41</f>
        <v>0</v>
      </c>
      <c r="M41" s="58"/>
      <c r="N41" s="62"/>
      <c r="O41" s="21"/>
      <c r="P41" s="11" t="s">
        <v>34</v>
      </c>
      <c r="Q41" s="28">
        <f>Q34+Q40</f>
        <v>0</v>
      </c>
      <c r="R41" s="34"/>
      <c r="S41" s="5"/>
      <c r="T41" s="8"/>
      <c r="U41" s="7"/>
      <c r="V41" s="20"/>
      <c r="W41" s="47">
        <f>V26-Q41</f>
        <v>0</v>
      </c>
    </row>
    <row r="42" spans="4:26" ht="15" customHeight="1" thickBot="1" x14ac:dyDescent="0.3">
      <c r="D42" s="5"/>
      <c r="E42" s="10"/>
      <c r="F42" s="10"/>
      <c r="G42" s="10"/>
      <c r="H42" s="5"/>
      <c r="I42" s="8"/>
      <c r="J42" s="7"/>
      <c r="K42" s="5"/>
      <c r="L42" s="50"/>
      <c r="M42" s="58"/>
      <c r="N42" s="62"/>
      <c r="O42" s="21"/>
      <c r="P42" s="10"/>
      <c r="Q42" s="10"/>
      <c r="R42" s="10"/>
      <c r="S42" s="5"/>
      <c r="T42" s="8"/>
      <c r="U42" s="7"/>
      <c r="V42" s="5"/>
      <c r="W42" s="12"/>
    </row>
    <row r="43" spans="4:26" ht="15" customHeight="1" thickTop="1" x14ac:dyDescent="0.25">
      <c r="D43" s="5"/>
      <c r="E43" s="36" t="s">
        <v>46</v>
      </c>
      <c r="F43" s="31" t="s">
        <v>54</v>
      </c>
      <c r="G43" s="66"/>
      <c r="H43" s="5"/>
      <c r="I43" s="8"/>
      <c r="J43" s="7"/>
      <c r="K43" s="5"/>
      <c r="L43" s="20"/>
      <c r="M43" s="58"/>
      <c r="N43" s="62"/>
      <c r="O43" s="21"/>
      <c r="P43" s="36" t="s">
        <v>48</v>
      </c>
      <c r="Q43" s="36" t="s">
        <v>56</v>
      </c>
      <c r="R43" s="37"/>
      <c r="S43" s="5"/>
      <c r="T43" s="8"/>
      <c r="U43" s="7"/>
      <c r="V43" s="5"/>
      <c r="W43" s="5"/>
    </row>
    <row r="44" spans="4:26" ht="15" customHeight="1" x14ac:dyDescent="0.3">
      <c r="D44" s="5"/>
      <c r="E44" s="88" t="s">
        <v>63</v>
      </c>
      <c r="F44" s="32" t="s">
        <v>28</v>
      </c>
      <c r="G44" s="33">
        <f>((L41/1000)*10.5)*0.667</f>
        <v>0</v>
      </c>
      <c r="H44" s="5"/>
      <c r="I44" s="8"/>
      <c r="J44" s="7"/>
      <c r="K44" s="5"/>
      <c r="L44" s="20"/>
      <c r="M44" s="58"/>
      <c r="N44" s="62"/>
      <c r="O44" s="21"/>
      <c r="P44" s="25"/>
      <c r="Q44" s="32" t="s">
        <v>28</v>
      </c>
      <c r="R44" s="33">
        <f>((W41/1000)*10.5)*0.333</f>
        <v>0</v>
      </c>
      <c r="S44" s="5"/>
      <c r="T44" s="8"/>
      <c r="U44" s="7"/>
      <c r="V44" s="5"/>
      <c r="W44" s="5"/>
    </row>
    <row r="45" spans="4:26" ht="15" customHeight="1" x14ac:dyDescent="0.25">
      <c r="D45" s="5"/>
      <c r="E45" s="5"/>
      <c r="F45" s="5"/>
      <c r="G45" s="5"/>
      <c r="H45" s="5"/>
      <c r="I45" s="8"/>
      <c r="J45" s="7"/>
      <c r="K45" s="5"/>
      <c r="L45" s="20"/>
      <c r="M45" s="58"/>
      <c r="N45" s="62"/>
      <c r="O45" s="21"/>
      <c r="P45" s="5"/>
      <c r="Q45" s="5"/>
      <c r="R45" s="5"/>
      <c r="S45" s="5"/>
      <c r="T45" s="8"/>
      <c r="U45" s="7"/>
      <c r="V45" s="5"/>
      <c r="W45" s="5"/>
    </row>
    <row r="46" spans="4:26" x14ac:dyDescent="0.25">
      <c r="D46" s="5"/>
      <c r="E46" s="5"/>
      <c r="F46" s="5"/>
      <c r="G46" s="5"/>
      <c r="H46" s="5"/>
      <c r="I46" s="5"/>
      <c r="J46" s="7"/>
      <c r="K46" s="5"/>
      <c r="L46" s="20"/>
      <c r="M46" s="58"/>
      <c r="N46" s="62"/>
      <c r="O46" s="21"/>
      <c r="P46" s="5"/>
      <c r="Q46" s="5"/>
      <c r="R46" s="5"/>
      <c r="S46" s="5"/>
      <c r="T46" s="5"/>
      <c r="U46" s="7"/>
      <c r="V46" s="5"/>
      <c r="W46" s="5"/>
    </row>
    <row r="47" spans="4:26" ht="15.75" thickBot="1" x14ac:dyDescent="0.3">
      <c r="D47" s="5"/>
      <c r="E47" s="5"/>
      <c r="F47" s="5"/>
      <c r="G47" s="5"/>
      <c r="H47" s="5"/>
      <c r="I47" s="8"/>
      <c r="J47" s="7"/>
      <c r="K47" s="5"/>
      <c r="L47" s="20"/>
      <c r="M47" s="58"/>
      <c r="N47" s="62"/>
      <c r="O47" s="21"/>
      <c r="P47" s="5"/>
      <c r="Q47" s="5"/>
      <c r="R47" s="5"/>
      <c r="S47" s="5"/>
      <c r="T47" s="8"/>
      <c r="U47" s="7"/>
      <c r="V47" s="5"/>
      <c r="W47" s="5"/>
      <c r="X47" s="4"/>
      <c r="Y47" s="4"/>
      <c r="Z47" s="4"/>
    </row>
    <row r="48" spans="4:26" ht="16.5" thickTop="1" thickBot="1" x14ac:dyDescent="0.3">
      <c r="D48" s="10"/>
      <c r="E48" s="10"/>
      <c r="F48" s="10"/>
      <c r="G48" s="10"/>
      <c r="H48" s="10"/>
      <c r="I48" s="38"/>
      <c r="J48" s="39"/>
      <c r="K48" s="10"/>
      <c r="L48" s="48"/>
      <c r="M48" s="59"/>
      <c r="N48" s="63"/>
      <c r="O48" s="52"/>
      <c r="P48" s="10"/>
      <c r="Q48" s="10"/>
      <c r="R48" s="10"/>
      <c r="S48" s="10"/>
      <c r="T48" s="38"/>
      <c r="U48" s="39"/>
      <c r="V48" s="10"/>
      <c r="W48" s="10"/>
    </row>
    <row r="49" spans="4:26" ht="16.5" thickTop="1" thickBot="1" x14ac:dyDescent="0.3">
      <c r="D49" s="43"/>
      <c r="E49" s="43"/>
      <c r="F49" s="43" t="s">
        <v>55</v>
      </c>
      <c r="G49" s="44">
        <f>SUM(G22)</f>
        <v>2102.3295394499996</v>
      </c>
      <c r="H49" s="44">
        <f>SUM(H3:H48)</f>
        <v>0</v>
      </c>
      <c r="I49" s="45" t="s">
        <v>5</v>
      </c>
      <c r="J49" s="44"/>
      <c r="K49" s="44">
        <f>SUM(K4:K48)</f>
        <v>301319.03999999998</v>
      </c>
      <c r="L49" s="51"/>
      <c r="M49" s="60"/>
      <c r="N49" s="64"/>
      <c r="O49" s="53"/>
      <c r="P49" s="44"/>
      <c r="Q49" s="43"/>
      <c r="R49" s="43"/>
      <c r="S49" s="43"/>
      <c r="T49" s="43" t="s">
        <v>57</v>
      </c>
      <c r="U49" s="44">
        <f>SUM(U2:U48)</f>
        <v>4569.96</v>
      </c>
      <c r="V49" s="43"/>
      <c r="W49" s="43"/>
      <c r="X49" s="3"/>
      <c r="Y49" s="3"/>
      <c r="Z49" s="3"/>
    </row>
    <row r="50" spans="4:26" ht="19.5" thickTop="1" x14ac:dyDescent="0.3">
      <c r="D50" s="89" t="s">
        <v>63</v>
      </c>
      <c r="E50" s="12"/>
      <c r="F50" s="12"/>
      <c r="G50" s="12"/>
      <c r="H50" s="40" t="s">
        <v>17</v>
      </c>
      <c r="I50" s="41" t="s">
        <v>44</v>
      </c>
      <c r="J50" s="42"/>
      <c r="K50" s="42">
        <f>K49*0.01</f>
        <v>3013.1904</v>
      </c>
      <c r="L50" s="50"/>
      <c r="M50" s="61"/>
      <c r="N50" s="65"/>
      <c r="O50" s="54"/>
      <c r="P50" s="65" t="s">
        <v>19</v>
      </c>
      <c r="Q50" s="54"/>
      <c r="R50" s="42"/>
      <c r="S50" s="12"/>
      <c r="T50" s="12"/>
      <c r="U50" s="12"/>
      <c r="V50" s="12"/>
      <c r="W50" s="12"/>
    </row>
    <row r="51" spans="4:26" x14ac:dyDescent="0.25">
      <c r="D51" s="5" t="s">
        <v>24</v>
      </c>
      <c r="E51" s="5"/>
      <c r="F51" s="5"/>
      <c r="G51" s="5"/>
      <c r="H51" s="5"/>
      <c r="I51" s="8"/>
      <c r="J51" s="7"/>
      <c r="K51" s="5"/>
      <c r="L51" s="20"/>
      <c r="M51" s="58"/>
      <c r="N51" s="62"/>
      <c r="O51" s="21"/>
      <c r="P51" s="62" t="s">
        <v>4</v>
      </c>
      <c r="Q51" s="7">
        <f>(Q49-2500)*0.02</f>
        <v>-50</v>
      </c>
      <c r="R51" s="7">
        <f>(R49-2500)*0.02</f>
        <v>-50</v>
      </c>
      <c r="S51" s="5"/>
      <c r="T51" s="5"/>
      <c r="U51" s="5"/>
      <c r="V51" s="5"/>
      <c r="W51" s="5"/>
    </row>
    <row r="52" spans="4:26" x14ac:dyDescent="0.25">
      <c r="D52" s="5" t="s">
        <v>29</v>
      </c>
      <c r="E52" s="5" t="s">
        <v>30</v>
      </c>
      <c r="F52" s="5"/>
      <c r="G52" s="5"/>
      <c r="H52" s="5"/>
      <c r="I52" s="8"/>
      <c r="J52" s="7"/>
      <c r="K52" s="5"/>
      <c r="L52" s="20"/>
      <c r="M52" s="58"/>
      <c r="N52" s="62"/>
      <c r="O52" s="21"/>
      <c r="P52" s="62" t="s">
        <v>8</v>
      </c>
      <c r="Q52" s="7">
        <f>(Q49-2500)*0.01</f>
        <v>-25</v>
      </c>
      <c r="R52" s="7">
        <f>(R49-2500)*0.01</f>
        <v>-25</v>
      </c>
      <c r="S52" s="5"/>
      <c r="T52" s="5"/>
      <c r="U52" s="5"/>
      <c r="V52" s="5"/>
      <c r="W52" s="5"/>
    </row>
    <row r="53" spans="4:26" x14ac:dyDescent="0.25">
      <c r="D53" s="5" t="s">
        <v>25</v>
      </c>
      <c r="E53" s="5"/>
      <c r="F53" s="5"/>
      <c r="G53" s="5"/>
      <c r="H53" s="5"/>
      <c r="I53" s="8"/>
      <c r="J53" s="7"/>
      <c r="K53" s="5"/>
      <c r="L53" s="20"/>
      <c r="M53" s="58"/>
      <c r="N53" s="62"/>
      <c r="O53" s="21"/>
      <c r="P53" s="62" t="s">
        <v>6</v>
      </c>
      <c r="Q53" s="7">
        <f>SUM(Q51:Q52)</f>
        <v>-75</v>
      </c>
      <c r="R53" s="7">
        <f>SUM(R51:R52)</f>
        <v>-75</v>
      </c>
      <c r="S53" s="5"/>
      <c r="T53" s="5"/>
      <c r="U53" s="5"/>
      <c r="V53" s="5"/>
      <c r="W53" s="5"/>
    </row>
    <row r="54" spans="4:26" x14ac:dyDescent="0.25">
      <c r="D54" s="5" t="s">
        <v>26</v>
      </c>
      <c r="E54" s="5"/>
      <c r="F54" s="5"/>
      <c r="G54" s="5"/>
      <c r="H54" s="5"/>
      <c r="I54" s="8"/>
      <c r="J54" s="7"/>
      <c r="K54" s="5"/>
      <c r="L54" s="20"/>
      <c r="M54" s="58"/>
      <c r="N54" s="62"/>
      <c r="O54" s="21"/>
      <c r="P54" s="62"/>
      <c r="Q54" s="7"/>
      <c r="R54" s="7"/>
      <c r="S54" s="5"/>
      <c r="T54" s="5"/>
      <c r="U54" s="5"/>
      <c r="V54" s="5"/>
      <c r="W54" s="5"/>
    </row>
    <row r="55" spans="4:26" x14ac:dyDescent="0.25">
      <c r="D55" s="5" t="s">
        <v>27</v>
      </c>
      <c r="E55" s="5"/>
      <c r="F55" s="5"/>
      <c r="G55" s="5"/>
      <c r="H55" s="5"/>
      <c r="I55" s="8" t="s">
        <v>7</v>
      </c>
      <c r="J55" s="7"/>
      <c r="K55" s="7">
        <f>(K49/1000)*10.5</f>
        <v>3163.8499199999997</v>
      </c>
      <c r="L55" s="20"/>
      <c r="M55" s="58"/>
      <c r="N55" s="62"/>
      <c r="O55" s="21"/>
      <c r="P55" s="62"/>
      <c r="Q55" s="7"/>
      <c r="R55" s="7"/>
      <c r="S55" s="5"/>
      <c r="T55" s="5"/>
      <c r="U55" s="5"/>
      <c r="V55" s="5"/>
      <c r="W55" s="5"/>
    </row>
    <row r="56" spans="4:26" x14ac:dyDescent="0.25">
      <c r="D56" s="5"/>
      <c r="E56" s="5"/>
      <c r="F56" s="5"/>
      <c r="G56" s="5"/>
      <c r="H56" s="5"/>
      <c r="I56" s="8"/>
      <c r="J56" s="7"/>
      <c r="K56" s="5"/>
      <c r="L56" s="20"/>
      <c r="M56" s="58"/>
      <c r="N56" s="62"/>
      <c r="O56" s="21"/>
      <c r="P56" s="62"/>
      <c r="Q56" s="7"/>
      <c r="R56" s="7"/>
      <c r="S56" s="5"/>
      <c r="T56" s="5"/>
      <c r="U56" s="5"/>
      <c r="V56" s="5"/>
      <c r="W56" s="5"/>
    </row>
    <row r="57" spans="4:26" x14ac:dyDescent="0.25">
      <c r="D57" s="5"/>
      <c r="E57" s="5"/>
      <c r="F57" s="5"/>
      <c r="G57" s="5"/>
      <c r="H57" s="5"/>
      <c r="I57" s="8"/>
      <c r="J57" s="7"/>
      <c r="K57" s="5"/>
      <c r="L57" s="20"/>
      <c r="M57" s="58"/>
      <c r="N57" s="62"/>
      <c r="O57" s="21"/>
      <c r="P57" s="21" t="s">
        <v>10</v>
      </c>
      <c r="Q57" s="7">
        <f>L50+L55+Q53</f>
        <v>-75</v>
      </c>
      <c r="R57" s="7">
        <f>M50+M55+R53</f>
        <v>-75</v>
      </c>
      <c r="S57" s="5"/>
      <c r="T57" s="5"/>
      <c r="U57" s="5"/>
      <c r="V57" s="5"/>
      <c r="W57" s="5"/>
    </row>
    <row r="58" spans="4:26" x14ac:dyDescent="0.25">
      <c r="D58" s="5"/>
      <c r="E58" s="5"/>
      <c r="F58" s="5"/>
      <c r="G58" s="5"/>
      <c r="H58" s="5"/>
      <c r="I58" s="8"/>
      <c r="J58" s="7"/>
      <c r="K58" s="5"/>
      <c r="L58" s="20"/>
      <c r="M58" s="58"/>
      <c r="N58" s="62"/>
      <c r="O58" s="21"/>
      <c r="P58" s="7"/>
      <c r="Q58" s="5"/>
      <c r="R58" s="5"/>
      <c r="S58" s="5"/>
      <c r="T58" s="5"/>
      <c r="U58" s="5"/>
      <c r="V58" s="5"/>
      <c r="W58" s="5"/>
    </row>
    <row r="59" spans="4:26" x14ac:dyDescent="0.25">
      <c r="I59" s="1"/>
      <c r="J59" s="2"/>
      <c r="P59" s="2"/>
    </row>
    <row r="60" spans="4:26" x14ac:dyDescent="0.25">
      <c r="J60" s="2"/>
      <c r="P60" s="2"/>
    </row>
    <row r="61" spans="4:26" x14ac:dyDescent="0.25">
      <c r="J61" s="2"/>
    </row>
  </sheetData>
  <printOptions headings="1" gridLines="1"/>
  <pageMargins left="0.25" right="0.25" top="0.75" bottom="0.75" header="0.3" footer="0.3"/>
  <pageSetup scale="40" orientation="landscape" r:id="rId1"/>
  <headerFooter>
    <oddFooter>&amp;C&amp;D&amp;Z&amp;F&amp;T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8"/>
  <sheetViews>
    <sheetView zoomScale="80" zoomScaleNormal="80" workbookViewId="0">
      <selection activeCell="F22" sqref="F22"/>
    </sheetView>
  </sheetViews>
  <sheetFormatPr defaultRowHeight="15" x14ac:dyDescent="0.25"/>
  <cols>
    <col min="1" max="1" width="11.42578125" customWidth="1"/>
    <col min="2" max="2" width="14.7109375" customWidth="1"/>
    <col min="3" max="3" width="15.42578125" customWidth="1"/>
    <col min="4" max="4" width="18.5703125" customWidth="1"/>
    <col min="5" max="5" width="17.28515625" customWidth="1"/>
    <col min="6" max="6" width="12.7109375" customWidth="1"/>
    <col min="7" max="7" width="14.140625" customWidth="1"/>
    <col min="8" max="8" width="21.140625" customWidth="1"/>
    <col min="9" max="9" width="23.42578125" customWidth="1"/>
    <col min="10" max="10" width="21.140625" customWidth="1"/>
    <col min="11" max="11" width="41" customWidth="1"/>
    <col min="12" max="12" width="18" customWidth="1"/>
    <col min="13" max="13" width="16.85546875" customWidth="1"/>
    <col min="14" max="14" width="13" customWidth="1"/>
    <col min="15" max="15" width="12.140625" customWidth="1"/>
  </cols>
  <sheetData>
    <row r="1" spans="1:15" ht="20.25" thickTop="1" thickBot="1" x14ac:dyDescent="0.35">
      <c r="B1" s="118" t="s">
        <v>79</v>
      </c>
      <c r="C1" s="118"/>
      <c r="D1" s="134" t="s">
        <v>88</v>
      </c>
      <c r="E1" s="135">
        <f ca="1">TODAY()</f>
        <v>43963</v>
      </c>
      <c r="F1" s="134" t="s">
        <v>61</v>
      </c>
      <c r="G1" s="136">
        <f ca="1">NOW()</f>
        <v>43963.831995949076</v>
      </c>
      <c r="J1" s="96"/>
      <c r="K1" s="143" t="s">
        <v>65</v>
      </c>
      <c r="M1" t="s">
        <v>66</v>
      </c>
      <c r="N1" t="s">
        <v>96</v>
      </c>
      <c r="O1" t="s">
        <v>67</v>
      </c>
    </row>
    <row r="2" spans="1:15" ht="20.25" thickTop="1" thickBot="1" x14ac:dyDescent="0.35">
      <c r="A2" t="s">
        <v>80</v>
      </c>
      <c r="D2" s="117" t="s">
        <v>74</v>
      </c>
      <c r="F2" s="91" t="s">
        <v>64</v>
      </c>
      <c r="G2" s="97" t="s">
        <v>76</v>
      </c>
      <c r="H2" s="97" t="s">
        <v>83</v>
      </c>
      <c r="I2" s="98" t="s">
        <v>84</v>
      </c>
      <c r="J2" s="145" t="s">
        <v>87</v>
      </c>
      <c r="K2" s="144" t="s">
        <v>92</v>
      </c>
      <c r="L2" s="142">
        <v>300000</v>
      </c>
      <c r="M2" s="141">
        <f>IF(J3&lt;=M6,(J3/1000)*10.5,IF(J3&gt;M6,(M6/1000*10.5)))</f>
        <v>4200</v>
      </c>
      <c r="N2" s="93">
        <f>IF(AND(J3&gt;400000,J3&gt;600000),((J3-400000)/1000))*4.5</f>
        <v>1282.5</v>
      </c>
      <c r="O2" s="93">
        <f>IF(J3&gt;M7,(J3-M7)/1000)*3</f>
        <v>255</v>
      </c>
    </row>
    <row r="3" spans="1:15" ht="16.5" thickTop="1" thickBot="1" x14ac:dyDescent="0.3">
      <c r="A3" t="s">
        <v>78</v>
      </c>
      <c r="E3" s="158">
        <f>C16</f>
        <v>4569.96</v>
      </c>
      <c r="F3" s="98" t="s">
        <v>81</v>
      </c>
      <c r="G3" s="97" t="s">
        <v>76</v>
      </c>
      <c r="H3" s="164">
        <f>I3</f>
        <v>5737.5</v>
      </c>
      <c r="I3" s="165">
        <f>L9</f>
        <v>5737.5</v>
      </c>
      <c r="J3" s="166">
        <v>685000</v>
      </c>
      <c r="K3" s="95" t="s">
        <v>68</v>
      </c>
    </row>
    <row r="4" spans="1:15" ht="16.5" thickTop="1" x14ac:dyDescent="0.25">
      <c r="A4" t="s">
        <v>77</v>
      </c>
      <c r="E4" s="103" t="s">
        <v>95</v>
      </c>
      <c r="F4" s="127">
        <f>IF($E$3&lt;=2500,2500*0.02,((2500)*0.02)+($E$3-2500)*0.01)</f>
        <v>70.699600000000004</v>
      </c>
      <c r="G4" s="33">
        <f>F4</f>
        <v>70.699600000000004</v>
      </c>
      <c r="J4" s="99"/>
      <c r="K4" s="70" t="s">
        <v>91</v>
      </c>
      <c r="L4" s="128"/>
    </row>
    <row r="5" spans="1:15" ht="18.75" x14ac:dyDescent="0.3">
      <c r="A5" t="s">
        <v>90</v>
      </c>
      <c r="E5" s="103"/>
      <c r="F5" s="103"/>
      <c r="K5" s="5"/>
      <c r="L5" s="119"/>
      <c r="M5" s="90"/>
    </row>
    <row r="6" spans="1:15" ht="15.75" thickBot="1" x14ac:dyDescent="0.3">
      <c r="A6" s="92"/>
      <c r="B6" s="92"/>
      <c r="C6" s="92"/>
      <c r="D6" s="92"/>
      <c r="E6" s="124"/>
      <c r="F6" s="103"/>
      <c r="K6" s="5" t="s">
        <v>25</v>
      </c>
      <c r="L6" s="167">
        <f>M2</f>
        <v>4200</v>
      </c>
      <c r="M6" s="90">
        <v>400000</v>
      </c>
      <c r="N6" s="2">
        <v>200000</v>
      </c>
    </row>
    <row r="7" spans="1:15" ht="20.25" thickTop="1" thickBot="1" x14ac:dyDescent="0.35">
      <c r="A7" s="138"/>
      <c r="B7" s="139"/>
      <c r="C7" s="130"/>
      <c r="D7" s="140" t="s">
        <v>89</v>
      </c>
      <c r="E7" s="162">
        <v>2011</v>
      </c>
      <c r="F7" s="103"/>
      <c r="K7" s="5" t="s">
        <v>26</v>
      </c>
      <c r="L7" s="167">
        <f>N2</f>
        <v>1282.5</v>
      </c>
      <c r="M7" s="90">
        <v>600000</v>
      </c>
    </row>
    <row r="8" spans="1:15" ht="16.5" thickTop="1" thickBot="1" x14ac:dyDescent="0.3">
      <c r="A8" s="92"/>
      <c r="B8" s="131"/>
      <c r="C8" s="132"/>
      <c r="D8" s="92"/>
      <c r="E8" s="125"/>
      <c r="F8" s="120"/>
      <c r="K8" s="5" t="s">
        <v>27</v>
      </c>
      <c r="L8" s="154">
        <f>O2</f>
        <v>255</v>
      </c>
    </row>
    <row r="9" spans="1:15" ht="20.25" thickTop="1" thickBot="1" x14ac:dyDescent="0.35">
      <c r="A9" s="122"/>
      <c r="E9" s="103"/>
      <c r="F9" s="103"/>
      <c r="K9" s="156" t="s">
        <v>93</v>
      </c>
      <c r="L9" s="155">
        <f>SUM(L6:L8)</f>
        <v>5737.5</v>
      </c>
    </row>
    <row r="10" spans="1:15" ht="15.75" thickTop="1" x14ac:dyDescent="0.25">
      <c r="A10" s="104"/>
      <c r="B10" s="105" t="s">
        <v>75</v>
      </c>
      <c r="C10" s="106"/>
      <c r="E10" s="126"/>
      <c r="F10" s="126"/>
      <c r="G10" s="126"/>
      <c r="K10" s="153"/>
    </row>
    <row r="11" spans="1:15" x14ac:dyDescent="0.25">
      <c r="A11" s="107" t="s">
        <v>69</v>
      </c>
      <c r="B11" s="94" t="s">
        <v>4</v>
      </c>
      <c r="C11" s="108"/>
      <c r="E11" s="137"/>
      <c r="F11" s="126"/>
      <c r="G11" s="126"/>
      <c r="K11" s="17" t="s">
        <v>94</v>
      </c>
    </row>
    <row r="12" spans="1:15" ht="15.75" x14ac:dyDescent="0.25">
      <c r="A12" s="107" t="s">
        <v>70</v>
      </c>
      <c r="B12" s="94" t="s">
        <v>8</v>
      </c>
      <c r="C12" s="108"/>
      <c r="E12" s="137"/>
      <c r="F12" s="126"/>
      <c r="G12" s="126"/>
      <c r="K12" s="128" t="s">
        <v>82</v>
      </c>
      <c r="L12" s="159">
        <v>650000</v>
      </c>
      <c r="N12" s="2"/>
    </row>
    <row r="13" spans="1:15" ht="16.5" thickBot="1" x14ac:dyDescent="0.3">
      <c r="A13" s="109"/>
      <c r="B13" s="94" t="s">
        <v>6</v>
      </c>
      <c r="C13" s="108"/>
      <c r="E13" s="126"/>
      <c r="F13" s="126"/>
      <c r="G13" s="126"/>
      <c r="J13" s="121"/>
      <c r="K13" s="147" t="s">
        <v>85</v>
      </c>
      <c r="L13" s="163">
        <v>3000</v>
      </c>
    </row>
    <row r="14" spans="1:15" ht="15.75" thickTop="1" x14ac:dyDescent="0.25">
      <c r="A14" s="109"/>
      <c r="B14" s="92"/>
      <c r="C14" s="110"/>
      <c r="E14" s="126"/>
      <c r="F14" s="126"/>
      <c r="G14" s="126"/>
      <c r="K14" s="148" t="s">
        <v>86</v>
      </c>
      <c r="L14" s="160">
        <f>SUM(L12:L13)</f>
        <v>653000</v>
      </c>
    </row>
    <row r="15" spans="1:15" x14ac:dyDescent="0.25">
      <c r="A15" s="109"/>
      <c r="B15" s="5"/>
      <c r="C15" s="111" t="s">
        <v>36</v>
      </c>
      <c r="E15" s="126"/>
      <c r="F15" s="126"/>
      <c r="G15" s="126"/>
      <c r="K15" s="149"/>
      <c r="L15" s="126"/>
    </row>
    <row r="16" spans="1:15" ht="18.75" x14ac:dyDescent="0.3">
      <c r="A16" s="109"/>
      <c r="B16" s="100" t="s">
        <v>71</v>
      </c>
      <c r="C16" s="161">
        <v>4569.96</v>
      </c>
      <c r="D16" s="118"/>
      <c r="E16" s="126"/>
      <c r="F16" s="126"/>
      <c r="G16" s="132"/>
      <c r="H16" s="118"/>
      <c r="K16" s="151"/>
      <c r="L16" s="149"/>
    </row>
    <row r="17" spans="1:13" ht="18.75" x14ac:dyDescent="0.25">
      <c r="A17" s="107" t="s">
        <v>69</v>
      </c>
      <c r="B17" s="101">
        <f>IF(C16&gt;=2500,(2500*0.02),(C16*0.02))</f>
        <v>50</v>
      </c>
      <c r="C17" s="112" t="s">
        <v>72</v>
      </c>
      <c r="D17" s="133">
        <v>0.02</v>
      </c>
      <c r="E17" s="137"/>
      <c r="F17" s="157"/>
      <c r="G17" s="137"/>
      <c r="H17" s="133"/>
      <c r="K17" s="152"/>
      <c r="L17" s="132"/>
    </row>
    <row r="18" spans="1:13" ht="19.5" thickBot="1" x14ac:dyDescent="0.3">
      <c r="A18" s="107" t="s">
        <v>70</v>
      </c>
      <c r="B18" s="102">
        <f>IF(C16&gt;2500,(C16-2500)*0.01)</f>
        <v>20.6996</v>
      </c>
      <c r="C18" s="112" t="s">
        <v>72</v>
      </c>
      <c r="D18" s="133">
        <v>0.01</v>
      </c>
      <c r="E18" s="137"/>
      <c r="F18" s="132"/>
      <c r="G18" s="137"/>
      <c r="H18" s="133"/>
      <c r="K18" s="126"/>
      <c r="L18" s="132"/>
    </row>
    <row r="19" spans="1:13" ht="20.25" thickTop="1" thickBot="1" x14ac:dyDescent="0.35">
      <c r="A19" s="113" t="s">
        <v>73</v>
      </c>
      <c r="B19" s="114">
        <f>SUM(B17:B18)</f>
        <v>70.699600000000004</v>
      </c>
      <c r="C19" s="115" t="s">
        <v>72</v>
      </c>
      <c r="D19" s="117" t="s">
        <v>74</v>
      </c>
      <c r="E19" s="126"/>
      <c r="F19" s="157"/>
      <c r="G19" s="137"/>
      <c r="H19" s="117"/>
      <c r="K19" s="126"/>
      <c r="L19" s="132"/>
    </row>
    <row r="20" spans="1:13" ht="15.75" thickTop="1" x14ac:dyDescent="0.25">
      <c r="K20" s="126"/>
      <c r="L20" s="132"/>
    </row>
    <row r="21" spans="1:13" ht="19.5" thickBot="1" x14ac:dyDescent="0.35">
      <c r="A21" s="92"/>
      <c r="B21" s="129"/>
      <c r="C21" s="129"/>
      <c r="D21" s="92"/>
      <c r="K21" s="126"/>
      <c r="L21" s="149"/>
    </row>
    <row r="22" spans="1:13" ht="20.25" thickTop="1" thickBot="1" x14ac:dyDescent="0.35">
      <c r="A22" s="92"/>
      <c r="B22" s="92"/>
      <c r="C22" s="92"/>
      <c r="D22" s="140" t="s">
        <v>89</v>
      </c>
      <c r="E22" s="162">
        <v>2012</v>
      </c>
      <c r="K22" s="126"/>
      <c r="L22" s="132"/>
      <c r="M22" s="150"/>
    </row>
    <row r="23" spans="1:13" ht="15.75" thickTop="1" x14ac:dyDescent="0.25"/>
    <row r="25" spans="1:13" x14ac:dyDescent="0.25">
      <c r="K25" s="126"/>
      <c r="L25" s="116"/>
    </row>
    <row r="26" spans="1:13" x14ac:dyDescent="0.25">
      <c r="K26" s="126"/>
      <c r="L26" s="132"/>
    </row>
    <row r="27" spans="1:13" ht="15.75" x14ac:dyDescent="0.25">
      <c r="A27" s="123"/>
      <c r="B27" s="123"/>
      <c r="C27" s="123"/>
      <c r="D27" s="123"/>
      <c r="K27" s="126"/>
      <c r="L27" s="126"/>
    </row>
    <row r="28" spans="1:13" x14ac:dyDescent="0.25">
      <c r="K28" s="126"/>
      <c r="L28" s="146"/>
    </row>
  </sheetData>
  <sheetProtection selectLockedCells="1"/>
  <printOptions headings="1" gridLines="1"/>
  <pageMargins left="0.25" right="0.25" top="0.75" bottom="0.75" header="0.3" footer="0.3"/>
  <pageSetup scale="38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4"/>
  <sheetViews>
    <sheetView tabSelected="1" workbookViewId="0">
      <selection activeCell="I16" sqref="I16"/>
    </sheetView>
  </sheetViews>
  <sheetFormatPr defaultRowHeight="15" x14ac:dyDescent="0.25"/>
  <cols>
    <col min="1" max="1" width="12.5703125" bestFit="1" customWidth="1"/>
    <col min="3" max="3" width="15.7109375" bestFit="1" customWidth="1"/>
    <col min="7" max="7" width="23.42578125" bestFit="1" customWidth="1"/>
    <col min="8" max="8" width="12" customWidth="1"/>
  </cols>
  <sheetData>
    <row r="1" spans="1:11" ht="15.75" thickBot="1" x14ac:dyDescent="0.3">
      <c r="A1" s="175">
        <f>'050520 4pm ver post gordy'!J3</f>
        <v>685000</v>
      </c>
    </row>
    <row r="2" spans="1:11" ht="15.75" thickTop="1" x14ac:dyDescent="0.25">
      <c r="A2" s="174" t="s">
        <v>102</v>
      </c>
      <c r="B2" s="174" t="s">
        <v>101</v>
      </c>
      <c r="C2" s="174" t="s">
        <v>100</v>
      </c>
      <c r="F2" s="179" t="s">
        <v>99</v>
      </c>
      <c r="G2" s="180" t="s">
        <v>98</v>
      </c>
      <c r="H2" s="181" t="s">
        <v>97</v>
      </c>
    </row>
    <row r="3" spans="1:11" ht="15.75" thickBot="1" x14ac:dyDescent="0.3">
      <c r="A3" s="171">
        <v>0</v>
      </c>
      <c r="B3" s="170">
        <v>0</v>
      </c>
      <c r="C3" s="172">
        <f>IF(TaxRates[[#This Row],[Balance]]=0,0,TaxRates[[#This Row],[Balance]]*TaxRates[[#This Row],[Percent]])</f>
        <v>0</v>
      </c>
      <c r="F3" s="182"/>
      <c r="G3" s="178"/>
      <c r="H3" s="183">
        <f>TaxRates[[#Totals],[Commission]]</f>
        <v>5355</v>
      </c>
    </row>
    <row r="4" spans="1:11" ht="15.75" thickTop="1" x14ac:dyDescent="0.25">
      <c r="A4" s="171">
        <v>400000</v>
      </c>
      <c r="B4" s="173">
        <v>1.0500000000000001E-2</v>
      </c>
      <c r="C4" s="172">
        <f>(TaxRates[[#This Row],[Balance]]-A3)*TaxRates[[#This Row],[Percent]]</f>
        <v>4200</v>
      </c>
      <c r="F4" s="184">
        <v>2011</v>
      </c>
      <c r="G4" s="168">
        <f>A1</f>
        <v>685000</v>
      </c>
      <c r="H4" s="185">
        <f t="dataTable" ref="H4:H13" dt2D="0" dtr="0" r1="A1" ca="1"/>
        <v>5355</v>
      </c>
    </row>
    <row r="5" spans="1:11" x14ac:dyDescent="0.25">
      <c r="A5" s="171">
        <v>600000</v>
      </c>
      <c r="B5" s="173">
        <v>4.4999999999999997E-3</v>
      </c>
      <c r="C5" s="172">
        <f>(TaxRates[[#This Row],[Balance]]-A4)*TaxRates[[#This Row],[Percent]]</f>
        <v>899.99999999999989</v>
      </c>
      <c r="F5" s="184">
        <f>+F4+1</f>
        <v>2012</v>
      </c>
      <c r="G5" s="176">
        <v>500000</v>
      </c>
      <c r="H5" s="185">
        <v>4800</v>
      </c>
    </row>
    <row r="6" spans="1:11" x14ac:dyDescent="0.25">
      <c r="A6" s="171">
        <v>600001</v>
      </c>
      <c r="B6" s="173">
        <v>3.0000000000000001E-3</v>
      </c>
      <c r="C6" s="172">
        <f>(A1-A5)*TaxRates[[#This Row],[Percent]]</f>
        <v>255</v>
      </c>
      <c r="F6" s="184">
        <f>+F5+1</f>
        <v>2013</v>
      </c>
      <c r="G6" s="176">
        <v>500000</v>
      </c>
      <c r="H6" s="185">
        <v>4800</v>
      </c>
    </row>
    <row r="7" spans="1:11" x14ac:dyDescent="0.25">
      <c r="A7" s="171"/>
      <c r="B7" s="170"/>
      <c r="C7" s="169">
        <f>SUBTOTAL(109,TaxRates[Commission])</f>
        <v>5355</v>
      </c>
      <c r="F7" s="184">
        <f>+F6+1</f>
        <v>2014</v>
      </c>
      <c r="G7" s="176">
        <v>500000</v>
      </c>
      <c r="H7" s="185">
        <v>4800</v>
      </c>
    </row>
    <row r="8" spans="1:11" x14ac:dyDescent="0.25">
      <c r="F8" s="184">
        <f>+F7+1</f>
        <v>2015</v>
      </c>
      <c r="G8" s="176">
        <v>500000</v>
      </c>
      <c r="H8" s="185">
        <v>4800</v>
      </c>
    </row>
    <row r="9" spans="1:11" x14ac:dyDescent="0.25">
      <c r="F9" s="184">
        <f>+F8+1</f>
        <v>2016</v>
      </c>
      <c r="G9" s="176">
        <v>500000</v>
      </c>
      <c r="H9" s="185">
        <v>4800</v>
      </c>
      <c r="K9" s="177" t="s">
        <v>103</v>
      </c>
    </row>
    <row r="10" spans="1:11" x14ac:dyDescent="0.25">
      <c r="F10" s="184">
        <f>+F9+1</f>
        <v>2017</v>
      </c>
      <c r="G10" s="176">
        <v>500000</v>
      </c>
      <c r="H10" s="185">
        <v>4800</v>
      </c>
    </row>
    <row r="11" spans="1:11" x14ac:dyDescent="0.25">
      <c r="F11" s="184">
        <f>+F10+1</f>
        <v>2018</v>
      </c>
      <c r="G11" s="176">
        <v>500000</v>
      </c>
      <c r="H11" s="185">
        <v>4800</v>
      </c>
    </row>
    <row r="12" spans="1:11" x14ac:dyDescent="0.25">
      <c r="F12" s="184">
        <f>+F11+1</f>
        <v>2019</v>
      </c>
      <c r="G12" s="176">
        <v>500000</v>
      </c>
      <c r="H12" s="185">
        <v>4800</v>
      </c>
    </row>
    <row r="13" spans="1:11" ht="15.75" thickBot="1" x14ac:dyDescent="0.3">
      <c r="F13" s="186">
        <f>+F12+1</f>
        <v>2020</v>
      </c>
      <c r="G13" s="187">
        <v>500000</v>
      </c>
      <c r="H13" s="188">
        <v>4800</v>
      </c>
    </row>
    <row r="14" spans="1:11" ht="15.75" thickTop="1" x14ac:dyDescent="0.25"/>
  </sheetData>
  <pageMargins left="0.7" right="0.7" top="0.75" bottom="0.75" header="0.3" footer="0.3"/>
  <drawing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3</vt:i4>
      </vt:variant>
    </vt:vector>
  </HeadingPairs>
  <TitlesOfParts>
    <vt:vector size="10" baseType="lpstr">
      <vt:lpstr>Sheet1</vt:lpstr>
      <vt:lpstr>Sheet1 (2)</vt:lpstr>
      <vt:lpstr>050520 4pm ver post gordy</vt:lpstr>
      <vt:lpstr>Sheet2</vt:lpstr>
      <vt:lpstr>Sheet3</vt:lpstr>
      <vt:lpstr>Sheet4</vt:lpstr>
      <vt:lpstr>Sheet5</vt:lpstr>
      <vt:lpstr>'050520 4pm ver post gordy'!Print_Area</vt:lpstr>
      <vt:lpstr>Sheet1!Print_Area</vt:lpstr>
      <vt:lpstr>'Sheet1 (2)'!Print_Area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WRP</dc:creator>
  <cp:lastModifiedBy>ice</cp:lastModifiedBy>
  <cp:lastPrinted>2020-05-08T13:40:03Z</cp:lastPrinted>
  <dcterms:created xsi:type="dcterms:W3CDTF">2020-04-30T23:41:13Z</dcterms:created>
  <dcterms:modified xsi:type="dcterms:W3CDTF">2020-05-12T15:59:41Z</dcterms:modified>
</cp:coreProperties>
</file>