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bnecjo\Desktop\"/>
    </mc:Choice>
  </mc:AlternateContent>
  <bookViews>
    <workbookView xWindow="0" yWindow="0" windowWidth="21552" windowHeight="9972" tabRatio="901"/>
  </bookViews>
  <sheets>
    <sheet name="2019 Sales Results" sheetId="27" r:id="rId1"/>
    <sheet name="2020 Incentive Budget Summary" sheetId="28" r:id="rId2"/>
    <sheet name="Customer A" sheetId="14" r:id="rId3"/>
    <sheet name="Customer B" sheetId="12" r:id="rId4"/>
    <sheet name="Customer C" sheetId="15" r:id="rId5"/>
  </sheets>
  <definedNames>
    <definedName name="BaseRev2019_Q1" localSheetId="2">'Customer A'!$C$17</definedName>
    <definedName name="BaseRev2019_Q1" localSheetId="3">'Customer B'!$C$17</definedName>
    <definedName name="BaseRev2019_Q1" localSheetId="4">'Customer C'!$C$17</definedName>
    <definedName name="BaseRev2019_Q2" localSheetId="2">'Customer A'!$C$21</definedName>
    <definedName name="BaseRev2019_Q2" localSheetId="3">'Customer B'!$C$21</definedName>
    <definedName name="BaseRev2019_Q2" localSheetId="4">'Customer C'!$C$21</definedName>
    <definedName name="BaseRev2019_Q3" localSheetId="2">'Customer A'!$C$25</definedName>
    <definedName name="BaseRev2019_Q3" localSheetId="3">'Customer B'!$C$25</definedName>
    <definedName name="BaseRev2019_Q3" localSheetId="4">'Customer C'!$C$25</definedName>
    <definedName name="BaseRev2019_Q4" localSheetId="2">'Customer A'!$C$29</definedName>
    <definedName name="BaseRev2019_Q4" localSheetId="3">'Customer B'!$C$29</definedName>
    <definedName name="BaseRev2019_Q4" localSheetId="4">'Customer C'!$C$29</definedName>
    <definedName name="EligbleRevGrowth_Tier1" localSheetId="2">'Customer A'!$H$5</definedName>
    <definedName name="EligbleRevGrowth_Tier1" localSheetId="3">'Customer B'!$H$5</definedName>
    <definedName name="EligbleRevGrowth_Tier1" localSheetId="4">'Customer C'!$H$5</definedName>
    <definedName name="EligbleRevGrowth_Tier2" localSheetId="2">'Customer A'!$H$6</definedName>
    <definedName name="EligbleRevGrowth_Tier2" localSheetId="3">'Customer B'!$H$6</definedName>
    <definedName name="EligbleRevGrowth_Tier2" localSheetId="4">'Customer C'!$H$6</definedName>
    <definedName name="EligbleRevGrowth_Tier3" localSheetId="2">'Customer A'!$H$7</definedName>
    <definedName name="EligbleRevGrowth_Tier3" localSheetId="3">'Customer B'!$H$7</definedName>
    <definedName name="EligbleRevGrowth_Tier3" localSheetId="4">'Customer C'!$H$7</definedName>
    <definedName name="EligbleRevGrowth_Tier4" localSheetId="2">'Customer A'!$H$8</definedName>
    <definedName name="EligbleRevGrowth_Tier4" localSheetId="3">'Customer B'!$H$8</definedName>
    <definedName name="EligbleRevGrowth_Tier4" localSheetId="4">'Customer C'!$H$8</definedName>
    <definedName name="EligbleRevGrowth_Tier5" localSheetId="2">'Customer A'!$H$9</definedName>
    <definedName name="EligbleRevGrowth_Tier5" localSheetId="3">'Customer B'!$H$9</definedName>
    <definedName name="EligbleRevGrowth_Tier5" localSheetId="4">'Customer C'!$H$9</definedName>
    <definedName name="IncentivePC_Tier1" localSheetId="2">'Customer A'!$I$5</definedName>
    <definedName name="IncentivePC_Tier1" localSheetId="3">'Customer B'!$I$5</definedName>
    <definedName name="IncentivePC_Tier1" localSheetId="4">'Customer C'!$I$5</definedName>
    <definedName name="IncentivePC_Tier2" localSheetId="2">'Customer A'!$I$6</definedName>
    <definedName name="IncentivePC_Tier2" localSheetId="3">'Customer B'!$I$6</definedName>
    <definedName name="IncentivePC_Tier2" localSheetId="4">'Customer C'!$I$6</definedName>
    <definedName name="IncentivePC_Tier3" localSheetId="2">'Customer A'!$I$7</definedName>
    <definedName name="IncentivePC_Tier3" localSheetId="3">'Customer B'!$I$7</definedName>
    <definedName name="IncentivePC_Tier3" localSheetId="4">'Customer C'!$I$7</definedName>
    <definedName name="IncentivePC_Tier4" localSheetId="2">'Customer A'!$I$8</definedName>
    <definedName name="IncentivePC_Tier4" localSheetId="3">'Customer B'!$I$8</definedName>
    <definedName name="IncentivePC_Tier4" localSheetId="4">'Customer C'!$I$8</definedName>
    <definedName name="IncentivePC_Tier5" localSheetId="2">'Customer A'!$I$9</definedName>
    <definedName name="IncentivePC_Tier5" localSheetId="3">'Customer B'!$I$9</definedName>
    <definedName name="IncentivePC_Tier5" localSheetId="4">'Customer C'!$I$9</definedName>
    <definedName name="_xlnm.Print_Area" localSheetId="2">'Customer A'!$A$2:$N$32</definedName>
    <definedName name="_xlnm.Print_Area" localSheetId="3">'Customer B'!$A$2:$N$32</definedName>
    <definedName name="_xlnm.Print_Area" localSheetId="4">'Customer C'!$A$2:$N$32</definedName>
    <definedName name="Q1_Eligible_Rev" localSheetId="2">'Customer A'!$G$17</definedName>
    <definedName name="Q1_Eligible_Rev" localSheetId="3">'Customer B'!$G$17</definedName>
    <definedName name="Q1_Eligible_Rev" localSheetId="4">'Customer C'!$G$17</definedName>
    <definedName name="Q1_Rev_Growth_PC" localSheetId="2">'Customer A'!$H$17</definedName>
    <definedName name="Q1_Rev_Growth_PC" localSheetId="3">'Customer B'!$H$17</definedName>
    <definedName name="Q1_Rev_Growth_PC" localSheetId="4">'Customer C'!$H$17</definedName>
    <definedName name="Q2_Eligible_Rev" localSheetId="2">'Customer A'!$G$21</definedName>
    <definedName name="Q2_Eligible_Rev" localSheetId="3">'Customer B'!$G$21</definedName>
    <definedName name="Q2_Eligible_Rev" localSheetId="4">'Customer C'!$G$21</definedName>
    <definedName name="Q2_Rev_Growth_PC" localSheetId="2">'Customer A'!$H$21</definedName>
    <definedName name="Q2_Rev_Growth_PC" localSheetId="3">'Customer B'!$H$21</definedName>
    <definedName name="Q2_Rev_Growth_PC" localSheetId="4">'Customer C'!$H$21</definedName>
    <definedName name="Q3_Eligible_Rev" localSheetId="2">'Customer A'!$G$25</definedName>
    <definedName name="Q3_Eligible_Rev" localSheetId="3">'Customer B'!$G$25</definedName>
    <definedName name="Q3_Eligible_Rev" localSheetId="4">'Customer C'!$G$25</definedName>
    <definedName name="Q3_Rev_Growth_PC" localSheetId="2">'Customer A'!$H$25</definedName>
    <definedName name="Q3_Rev_Growth_PC" localSheetId="3">'Customer B'!$H$25</definedName>
    <definedName name="Q3_Rev_Growth_PC" localSheetId="4">'Customer C'!$H$25</definedName>
    <definedName name="Q4_Eligible_Rev" localSheetId="2">'Customer A'!$G$29</definedName>
    <definedName name="Q4_Eligible_Rev" localSheetId="3">'Customer B'!$G$29</definedName>
    <definedName name="Q4_Eligible_Rev" localSheetId="4">'Customer C'!$G$29</definedName>
    <definedName name="Q4_Rev_Growth_PC" localSheetId="2">'Customer A'!$H$29</definedName>
    <definedName name="Q4_Rev_Growth_PC" localSheetId="3">'Customer B'!$H$29</definedName>
    <definedName name="Q4_Rev_Growth_PC" localSheetId="4">'Customer C'!$H$29</definedName>
    <definedName name="Slicer_Metric">#N/A</definedName>
    <definedName name="Slicer_Tier">#N/A</definedName>
    <definedName name="TargetRevGrowth_Tier1" localSheetId="2">'Customer A'!$G$5</definedName>
    <definedName name="TargetRevGrowth_Tier1" localSheetId="3">'Customer B'!$G$5</definedName>
    <definedName name="TargetRevGrowth_Tier1" localSheetId="4">'Customer C'!$G$5</definedName>
    <definedName name="TargetRevGrowth_Tier2" localSheetId="2">'Customer A'!$G$6</definedName>
    <definedName name="TargetRevGrowth_Tier2" localSheetId="3">'Customer B'!$G$6</definedName>
    <definedName name="TargetRevGrowth_Tier2" localSheetId="4">'Customer C'!$G$6</definedName>
    <definedName name="TargetRevGrowth_Tier3" localSheetId="2">'Customer A'!$G$7</definedName>
    <definedName name="TargetRevGrowth_Tier3" localSheetId="3">'Customer B'!$G$7</definedName>
    <definedName name="TargetRevGrowth_Tier3" localSheetId="4">'Customer C'!$G$7</definedName>
    <definedName name="TargetRevGrowth_Tier4" localSheetId="2">'Customer A'!$G$8</definedName>
    <definedName name="TargetRevGrowth_Tier4" localSheetId="3">'Customer B'!$G$8</definedName>
    <definedName name="TargetRevGrowth_Tier4" localSheetId="4">'Customer C'!$G$8</definedName>
    <definedName name="TargetRevGrowth_Tier5" localSheetId="2">'Customer A'!$G$9</definedName>
    <definedName name="TargetRevGrowth_Tier5" localSheetId="3">'Customer B'!$G$9</definedName>
    <definedName name="TargetRevGrowth_Tier5" localSheetId="4">'Customer C'!$G$9</definedName>
    <definedName name="TargetRevGrowthPC_Tier1" localSheetId="2">'Customer A'!$B$5</definedName>
    <definedName name="TargetRevGrowthPC_Tier1" localSheetId="3">'Customer B'!$B$5</definedName>
    <definedName name="TargetRevGrowthPC_Tier1" localSheetId="4">'Customer C'!$B$5</definedName>
    <definedName name="TargetRevGrowthPC_Tier2" localSheetId="2">'Customer A'!$B$6</definedName>
    <definedName name="TargetRevGrowthPC_Tier2" localSheetId="3">'Customer B'!$B$6</definedName>
    <definedName name="TargetRevGrowthPC_Tier2" localSheetId="4">'Customer C'!$B$6</definedName>
    <definedName name="TargetRevGrowthPC_Tier3" localSheetId="2">'Customer A'!$B$7</definedName>
    <definedName name="TargetRevGrowthPC_Tier3" localSheetId="3">'Customer B'!$B$7</definedName>
    <definedName name="TargetRevGrowthPC_Tier3" localSheetId="4">'Customer C'!$B$7</definedName>
    <definedName name="TargetRevGrowthPC_Tier4" localSheetId="2">'Customer A'!$B$8</definedName>
    <definedName name="TargetRevGrowthPC_Tier4" localSheetId="3">'Customer B'!$B$8</definedName>
    <definedName name="TargetRevGrowthPC_Tier4" localSheetId="4">'Customer C'!$B$8</definedName>
    <definedName name="TargetRevGrowthPC_Tier5" localSheetId="2">'Customer A'!$B$9</definedName>
    <definedName name="TargetRevGrowthPC_Tier5" localSheetId="3">'Customer B'!$B$9</definedName>
    <definedName name="TargetRevGrowthPC_Tier5" localSheetId="4">'Customer C'!$B$9</definedName>
    <definedName name="Tier_Table" localSheetId="2">'Customer A'!$A$5:$O$9</definedName>
    <definedName name="Tier_Table" localSheetId="3">'Customer B'!$A$5:$O$9</definedName>
    <definedName name="Tier_Table" localSheetId="4">'Customer C'!$A$5:$O$9</definedName>
  </definedNames>
  <calcPr calcId="152511"/>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6"/>
        <x14:slicerCache r:id="rId7"/>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11" i="27" l="1"/>
  <c r="F10" i="27"/>
  <c r="F9" i="27"/>
  <c r="F8" i="27"/>
  <c r="F6" i="27"/>
  <c r="F5" i="27"/>
  <c r="F4" i="27"/>
  <c r="F3" i="27"/>
  <c r="F33" i="28" l="1"/>
  <c r="E33" i="28"/>
  <c r="D33" i="28"/>
  <c r="E16" i="14" l="1"/>
  <c r="D17" i="14"/>
  <c r="C8" i="27" s="1"/>
  <c r="E18" i="14"/>
  <c r="E19" i="14"/>
  <c r="E20" i="14"/>
  <c r="D21" i="14"/>
  <c r="C9" i="27" s="1"/>
  <c r="E22" i="14"/>
  <c r="E23" i="14"/>
  <c r="E24" i="14"/>
  <c r="D25" i="14"/>
  <c r="C10" i="27" s="1"/>
  <c r="E26" i="14"/>
  <c r="E27" i="14"/>
  <c r="E28" i="14"/>
  <c r="D29" i="14"/>
  <c r="C11" i="27" s="1"/>
  <c r="D30" i="14" l="1"/>
  <c r="E25" i="14"/>
  <c r="E21" i="14"/>
  <c r="E29" i="14"/>
  <c r="F12" i="27"/>
  <c r="C12" i="27"/>
  <c r="F7" i="27"/>
  <c r="C47" i="28" l="1"/>
  <c r="C46" i="28"/>
  <c r="C45" i="28"/>
  <c r="C44" i="28"/>
  <c r="C43" i="28"/>
  <c r="C42" i="28"/>
  <c r="C41" i="28"/>
  <c r="C40" i="28"/>
  <c r="C39" i="28"/>
  <c r="C38" i="28"/>
  <c r="C37" i="28"/>
  <c r="C36" i="28"/>
  <c r="C35" i="28"/>
  <c r="C34" i="28"/>
  <c r="F37" i="28"/>
  <c r="E36" i="28"/>
  <c r="D35" i="28"/>
  <c r="C33" i="28"/>
  <c r="C32" i="28"/>
  <c r="C31" i="28"/>
  <c r="C30" i="28"/>
  <c r="C29" i="28"/>
  <c r="C28" i="28"/>
  <c r="C27" i="28"/>
  <c r="C26" i="28"/>
  <c r="C25" i="28"/>
  <c r="C24" i="28"/>
  <c r="F23" i="28"/>
  <c r="F26" i="28" s="1"/>
  <c r="E23" i="28"/>
  <c r="E25" i="28" s="1"/>
  <c r="D23" i="28"/>
  <c r="C23" i="28"/>
  <c r="C22" i="28"/>
  <c r="C21" i="28"/>
  <c r="C20" i="28"/>
  <c r="C19" i="28"/>
  <c r="C18" i="28"/>
  <c r="F17" i="28"/>
  <c r="E17" i="28"/>
  <c r="D17" i="28"/>
  <c r="C17" i="28"/>
  <c r="F16" i="28"/>
  <c r="E16" i="28"/>
  <c r="D16" i="28"/>
  <c r="C16" i="28"/>
  <c r="F15" i="28"/>
  <c r="E15" i="28"/>
  <c r="D15" i="28"/>
  <c r="C15" i="28"/>
  <c r="F14" i="28"/>
  <c r="E14" i="28"/>
  <c r="D14" i="28"/>
  <c r="C14" i="28"/>
  <c r="F13" i="28"/>
  <c r="E13" i="28"/>
  <c r="D13" i="28"/>
  <c r="C13" i="28"/>
  <c r="C12" i="28"/>
  <c r="C11" i="28"/>
  <c r="C10" i="28"/>
  <c r="C9" i="28"/>
  <c r="C8" i="28"/>
  <c r="F7" i="28"/>
  <c r="E7" i="28"/>
  <c r="D7" i="28"/>
  <c r="F6" i="28"/>
  <c r="E6" i="28"/>
  <c r="D6" i="28"/>
  <c r="F5" i="28"/>
  <c r="E5" i="28"/>
  <c r="D5" i="28"/>
  <c r="F4" i="28"/>
  <c r="E4" i="28"/>
  <c r="D4" i="28"/>
  <c r="F3" i="28"/>
  <c r="E3" i="28"/>
  <c r="D3" i="28"/>
  <c r="F25" i="28" l="1"/>
  <c r="F36" i="28"/>
  <c r="E24" i="28"/>
  <c r="F24" i="28"/>
  <c r="E34" i="28"/>
  <c r="F34" i="28"/>
  <c r="F35" i="28"/>
  <c r="D24" i="28"/>
  <c r="D25" i="28"/>
  <c r="D26" i="28"/>
  <c r="D27" i="28"/>
  <c r="E27" i="28"/>
  <c r="E26" i="28"/>
  <c r="F27" i="28"/>
  <c r="D37" i="28"/>
  <c r="D34" i="28"/>
  <c r="E35" i="28"/>
  <c r="D36" i="28"/>
  <c r="E37" i="28"/>
  <c r="G29" i="15" l="1"/>
  <c r="F29" i="15"/>
  <c r="M28" i="15"/>
  <c r="L28" i="15"/>
  <c r="H28" i="15"/>
  <c r="E28" i="15"/>
  <c r="M27" i="15"/>
  <c r="L27" i="15"/>
  <c r="H27" i="15"/>
  <c r="E27" i="15"/>
  <c r="M26" i="15"/>
  <c r="M29" i="15" s="1"/>
  <c r="L26" i="15"/>
  <c r="L29" i="15" s="1"/>
  <c r="H26" i="15"/>
  <c r="E26" i="15"/>
  <c r="G25" i="15"/>
  <c r="F25" i="15"/>
  <c r="M24" i="15"/>
  <c r="L24" i="15"/>
  <c r="H24" i="15"/>
  <c r="E24" i="15"/>
  <c r="M23" i="15"/>
  <c r="L23" i="15"/>
  <c r="H23" i="15"/>
  <c r="E23" i="15"/>
  <c r="M22" i="15"/>
  <c r="L22" i="15"/>
  <c r="L25" i="15" s="1"/>
  <c r="H22" i="15"/>
  <c r="E22" i="15"/>
  <c r="G21" i="15"/>
  <c r="F21" i="15"/>
  <c r="M20" i="15"/>
  <c r="L20" i="15"/>
  <c r="H20" i="15"/>
  <c r="E20" i="15"/>
  <c r="M19" i="15"/>
  <c r="L19" i="15"/>
  <c r="H19" i="15"/>
  <c r="E19" i="15"/>
  <c r="M18" i="15"/>
  <c r="M21" i="15" s="1"/>
  <c r="L18" i="15"/>
  <c r="L21" i="15" s="1"/>
  <c r="H18" i="15"/>
  <c r="E18" i="15"/>
  <c r="E21" i="15" s="1"/>
  <c r="G17" i="15"/>
  <c r="F17" i="15"/>
  <c r="M16" i="15"/>
  <c r="L16" i="15"/>
  <c r="H16" i="15"/>
  <c r="E16" i="15"/>
  <c r="M15" i="15"/>
  <c r="L15" i="15"/>
  <c r="H15" i="15"/>
  <c r="E15" i="15"/>
  <c r="M14" i="15"/>
  <c r="L14" i="15"/>
  <c r="L17" i="15" s="1"/>
  <c r="H14" i="15"/>
  <c r="E14" i="15"/>
  <c r="G29" i="12"/>
  <c r="F29" i="12"/>
  <c r="M28" i="12"/>
  <c r="L28" i="12"/>
  <c r="H28" i="12"/>
  <c r="E28" i="12"/>
  <c r="M27" i="12"/>
  <c r="L27" i="12"/>
  <c r="H27" i="12"/>
  <c r="E27" i="12"/>
  <c r="M26" i="12"/>
  <c r="M29" i="12" s="1"/>
  <c r="L26" i="12"/>
  <c r="L29" i="12" s="1"/>
  <c r="H26" i="12"/>
  <c r="E26" i="12"/>
  <c r="E29" i="12" s="1"/>
  <c r="G25" i="12"/>
  <c r="F25" i="12"/>
  <c r="M24" i="12"/>
  <c r="L24" i="12"/>
  <c r="H24" i="12"/>
  <c r="E24" i="12"/>
  <c r="M23" i="12"/>
  <c r="L23" i="12"/>
  <c r="H23" i="12"/>
  <c r="E23" i="12"/>
  <c r="M22" i="12"/>
  <c r="M25" i="12" s="1"/>
  <c r="L22" i="12"/>
  <c r="L25" i="12" s="1"/>
  <c r="H22" i="12"/>
  <c r="E22" i="12"/>
  <c r="E25" i="12" s="1"/>
  <c r="G21" i="12"/>
  <c r="F21" i="12"/>
  <c r="M20" i="12"/>
  <c r="L20" i="12"/>
  <c r="H20" i="12"/>
  <c r="E20" i="12"/>
  <c r="M19" i="12"/>
  <c r="L19" i="12"/>
  <c r="H19" i="12"/>
  <c r="E19" i="12"/>
  <c r="M18" i="12"/>
  <c r="M21" i="12" s="1"/>
  <c r="L18" i="12"/>
  <c r="L21" i="12" s="1"/>
  <c r="H18" i="12"/>
  <c r="E18" i="12"/>
  <c r="G17" i="12"/>
  <c r="G30" i="12" s="1"/>
  <c r="F17" i="12"/>
  <c r="M16" i="12"/>
  <c r="L16" i="12"/>
  <c r="H16" i="12"/>
  <c r="E16" i="12"/>
  <c r="M15" i="12"/>
  <c r="L15" i="12"/>
  <c r="H15" i="12"/>
  <c r="E15" i="12"/>
  <c r="M14" i="12"/>
  <c r="L14" i="12"/>
  <c r="L17" i="12" s="1"/>
  <c r="H14" i="12"/>
  <c r="E14" i="12"/>
  <c r="E17" i="12" s="1"/>
  <c r="M28" i="14"/>
  <c r="M27" i="14"/>
  <c r="M26" i="14"/>
  <c r="M24" i="14"/>
  <c r="M23" i="14"/>
  <c r="M22" i="14"/>
  <c r="M20" i="14"/>
  <c r="M19" i="14"/>
  <c r="M18" i="14"/>
  <c r="M16" i="14"/>
  <c r="M15" i="14"/>
  <c r="M14" i="14"/>
  <c r="L14" i="14"/>
  <c r="L15" i="14"/>
  <c r="L17" i="14" s="1"/>
  <c r="L16" i="14"/>
  <c r="L18" i="14"/>
  <c r="L19" i="14"/>
  <c r="L21" i="14" s="1"/>
  <c r="L20" i="14"/>
  <c r="L22" i="14"/>
  <c r="L23" i="14"/>
  <c r="L25" i="14" s="1"/>
  <c r="L24" i="14"/>
  <c r="L26" i="14"/>
  <c r="L27" i="14"/>
  <c r="L29" i="14" s="1"/>
  <c r="L28" i="14"/>
  <c r="E17" i="15" l="1"/>
  <c r="M17" i="15"/>
  <c r="M30" i="15" s="1"/>
  <c r="M25" i="15"/>
  <c r="M17" i="12"/>
  <c r="M30" i="12" s="1"/>
  <c r="E25" i="15"/>
  <c r="E30" i="15" s="1"/>
  <c r="E21" i="12"/>
  <c r="E30" i="12" s="1"/>
  <c r="E29" i="15"/>
  <c r="L30" i="14"/>
  <c r="G30" i="15"/>
  <c r="F30" i="12"/>
  <c r="F30" i="15"/>
  <c r="L30" i="15"/>
  <c r="L30" i="12"/>
  <c r="M29" i="14"/>
  <c r="M25" i="14"/>
  <c r="M21" i="14"/>
  <c r="M17" i="14"/>
  <c r="M30" i="14" s="1"/>
  <c r="D29" i="15" l="1"/>
  <c r="E11" i="27" s="1"/>
  <c r="C29" i="15"/>
  <c r="D25" i="15"/>
  <c r="E10" i="27" s="1"/>
  <c r="C25" i="15"/>
  <c r="E5" i="15" s="1"/>
  <c r="D21" i="15"/>
  <c r="E9" i="27" s="1"/>
  <c r="C21" i="15"/>
  <c r="D6" i="15" s="1"/>
  <c r="D17" i="15"/>
  <c r="E8" i="27" s="1"/>
  <c r="C17" i="15"/>
  <c r="M9" i="15"/>
  <c r="K9" i="15"/>
  <c r="M8" i="15"/>
  <c r="K8" i="15"/>
  <c r="M7" i="15"/>
  <c r="K7" i="15"/>
  <c r="M6" i="15"/>
  <c r="K6" i="15"/>
  <c r="E12" i="27" l="1"/>
  <c r="H29" i="15"/>
  <c r="I29" i="15" s="1"/>
  <c r="J29" i="15" s="1"/>
  <c r="K29" i="15" s="1"/>
  <c r="E6" i="27"/>
  <c r="H25" i="15"/>
  <c r="I25" i="15" s="1"/>
  <c r="J25" i="15" s="1"/>
  <c r="K25" i="15" s="1"/>
  <c r="E5" i="27"/>
  <c r="E6" i="15"/>
  <c r="H21" i="15"/>
  <c r="I21" i="15" s="1"/>
  <c r="J21" i="15" s="1"/>
  <c r="K21" i="15" s="1"/>
  <c r="E4" i="27"/>
  <c r="D8" i="15"/>
  <c r="H17" i="15"/>
  <c r="I17" i="15" s="1"/>
  <c r="J17" i="15" s="1"/>
  <c r="K17" i="15" s="1"/>
  <c r="E3" i="27"/>
  <c r="E7" i="27" s="1"/>
  <c r="C7" i="15"/>
  <c r="D5" i="15"/>
  <c r="D7" i="15"/>
  <c r="F5" i="15"/>
  <c r="D9" i="15"/>
  <c r="C30" i="15"/>
  <c r="H30" i="15" s="1"/>
  <c r="E7" i="15"/>
  <c r="E8" i="15"/>
  <c r="E9" i="15"/>
  <c r="D30" i="15"/>
  <c r="H5" i="15" s="1"/>
  <c r="C9" i="15"/>
  <c r="C8" i="15"/>
  <c r="C5" i="15"/>
  <c r="C6" i="15"/>
  <c r="F6" i="15"/>
  <c r="F7" i="15"/>
  <c r="F8" i="15"/>
  <c r="F9" i="15"/>
  <c r="K30" i="15" l="1"/>
  <c r="K31" i="15" s="1"/>
  <c r="F8" i="28"/>
  <c r="F12" i="28"/>
  <c r="F10" i="28"/>
  <c r="F9" i="28"/>
  <c r="F11" i="28"/>
  <c r="G5" i="15"/>
  <c r="N5" i="15" s="1"/>
  <c r="H7" i="15"/>
  <c r="G7" i="15"/>
  <c r="N7" i="15" s="1"/>
  <c r="G6" i="15"/>
  <c r="N6" i="15" s="1"/>
  <c r="G9" i="15"/>
  <c r="L9" i="15" s="1"/>
  <c r="H9" i="15"/>
  <c r="H8" i="15"/>
  <c r="H6" i="15"/>
  <c r="J5" i="15"/>
  <c r="G8" i="15"/>
  <c r="N8" i="15" s="1"/>
  <c r="F19" i="28" l="1"/>
  <c r="F29" i="28"/>
  <c r="F39" i="28"/>
  <c r="F20" i="28"/>
  <c r="F45" i="28" s="1"/>
  <c r="F40" i="28"/>
  <c r="F30" i="28"/>
  <c r="F42" i="28"/>
  <c r="F32" i="28"/>
  <c r="F47" i="28" s="1"/>
  <c r="F22" i="28"/>
  <c r="L7" i="15"/>
  <c r="L5" i="15"/>
  <c r="O5" i="15" s="1"/>
  <c r="F21" i="28"/>
  <c r="F46" i="28" s="1"/>
  <c r="F41" i="28"/>
  <c r="F31" i="28"/>
  <c r="F38" i="28"/>
  <c r="F28" i="28"/>
  <c r="F18" i="28"/>
  <c r="J7" i="15"/>
  <c r="O7" i="15" s="1"/>
  <c r="L6" i="15"/>
  <c r="J9" i="15"/>
  <c r="J6" i="15"/>
  <c r="N9" i="15"/>
  <c r="L8" i="15"/>
  <c r="J8" i="15"/>
  <c r="F43" i="28" l="1"/>
  <c r="F44" i="28"/>
  <c r="O9" i="15"/>
  <c r="O6" i="15"/>
  <c r="O8" i="15"/>
  <c r="G29" i="14" l="1"/>
  <c r="F29" i="14"/>
  <c r="H28" i="14"/>
  <c r="H27" i="14"/>
  <c r="H26" i="14"/>
  <c r="G25" i="14"/>
  <c r="F25" i="14"/>
  <c r="H24" i="14"/>
  <c r="H23" i="14"/>
  <c r="H22" i="14"/>
  <c r="C25" i="14"/>
  <c r="C5" i="27" s="1"/>
  <c r="G21" i="14"/>
  <c r="F21" i="14"/>
  <c r="H20" i="14"/>
  <c r="H19" i="14"/>
  <c r="H18" i="14"/>
  <c r="G17" i="14"/>
  <c r="F17" i="14"/>
  <c r="H16" i="14"/>
  <c r="H15" i="14"/>
  <c r="E15" i="14"/>
  <c r="H14" i="14"/>
  <c r="E14" i="14"/>
  <c r="M9" i="14"/>
  <c r="K9" i="14"/>
  <c r="M8" i="14"/>
  <c r="K8" i="14"/>
  <c r="M7" i="14"/>
  <c r="K7" i="14"/>
  <c r="M6" i="14"/>
  <c r="K6" i="14"/>
  <c r="E17" i="14" l="1"/>
  <c r="E30" i="14" s="1"/>
  <c r="F30" i="14"/>
  <c r="G30" i="14"/>
  <c r="E5" i="14"/>
  <c r="E8" i="14"/>
  <c r="E7" i="14"/>
  <c r="E6" i="14"/>
  <c r="H25" i="14"/>
  <c r="I25" i="14" s="1"/>
  <c r="J25" i="14" s="1"/>
  <c r="K25" i="14" s="1"/>
  <c r="E9" i="14"/>
  <c r="C21" i="14"/>
  <c r="C29" i="14"/>
  <c r="C6" i="27" s="1"/>
  <c r="C17" i="14"/>
  <c r="C3" i="27" s="1"/>
  <c r="D29" i="12"/>
  <c r="D11" i="27" s="1"/>
  <c r="D25" i="12"/>
  <c r="D10" i="27" s="1"/>
  <c r="D21" i="12"/>
  <c r="D9" i="27" s="1"/>
  <c r="C21" i="12"/>
  <c r="D17" i="12"/>
  <c r="D8" i="27" s="1"/>
  <c r="M9" i="12"/>
  <c r="K9" i="12"/>
  <c r="M8" i="12"/>
  <c r="K8" i="12"/>
  <c r="M7" i="12"/>
  <c r="K7" i="12"/>
  <c r="M6" i="12"/>
  <c r="K6" i="12"/>
  <c r="D12" i="27" l="1"/>
  <c r="H21" i="12"/>
  <c r="I21" i="12" s="1"/>
  <c r="J21" i="12" s="1"/>
  <c r="K21" i="12" s="1"/>
  <c r="D4" i="27"/>
  <c r="H21" i="14"/>
  <c r="I21" i="14" s="1"/>
  <c r="J21" i="14" s="1"/>
  <c r="K21" i="14" s="1"/>
  <c r="C4" i="27"/>
  <c r="C7" i="27" s="1"/>
  <c r="H17" i="14"/>
  <c r="I17" i="14" s="1"/>
  <c r="J17" i="14" s="1"/>
  <c r="K17" i="14" s="1"/>
  <c r="C30" i="14"/>
  <c r="H30" i="14" s="1"/>
  <c r="H5" i="14"/>
  <c r="H9" i="14"/>
  <c r="H8" i="14"/>
  <c r="H7" i="14"/>
  <c r="H6" i="14"/>
  <c r="C9" i="14"/>
  <c r="C8" i="14"/>
  <c r="C7" i="14"/>
  <c r="C6" i="14"/>
  <c r="C5" i="14"/>
  <c r="F8" i="14"/>
  <c r="F7" i="14"/>
  <c r="F6" i="14"/>
  <c r="F5" i="14"/>
  <c r="F9" i="14"/>
  <c r="H29" i="14"/>
  <c r="I29" i="14" s="1"/>
  <c r="J29" i="14" s="1"/>
  <c r="K29" i="14" s="1"/>
  <c r="D5" i="14"/>
  <c r="D9" i="14"/>
  <c r="D7" i="14"/>
  <c r="D6" i="14"/>
  <c r="D8" i="14"/>
  <c r="D5" i="12"/>
  <c r="D9" i="12"/>
  <c r="D6" i="12"/>
  <c r="D8" i="12"/>
  <c r="D7" i="12"/>
  <c r="C25" i="12"/>
  <c r="C29" i="12"/>
  <c r="D30" i="12"/>
  <c r="C17" i="12"/>
  <c r="H29" i="12" l="1"/>
  <c r="I29" i="12" s="1"/>
  <c r="J29" i="12" s="1"/>
  <c r="K29" i="12" s="1"/>
  <c r="D6" i="27"/>
  <c r="H25" i="12"/>
  <c r="I25" i="12" s="1"/>
  <c r="J25" i="12" s="1"/>
  <c r="K25" i="12" s="1"/>
  <c r="K30" i="12" s="1"/>
  <c r="K31" i="12" s="1"/>
  <c r="D5" i="27"/>
  <c r="H17" i="12"/>
  <c r="I17" i="12" s="1"/>
  <c r="J17" i="12" s="1"/>
  <c r="K17" i="12" s="1"/>
  <c r="D3" i="27"/>
  <c r="D7" i="27" s="1"/>
  <c r="D11" i="28"/>
  <c r="D31" i="28" s="1"/>
  <c r="D12" i="28"/>
  <c r="D32" i="28" s="1"/>
  <c r="D8" i="28"/>
  <c r="D38" i="28" s="1"/>
  <c r="D10" i="28"/>
  <c r="D20" i="28" s="1"/>
  <c r="D9" i="28"/>
  <c r="D29" i="28" s="1"/>
  <c r="K30" i="14"/>
  <c r="K31" i="14" s="1"/>
  <c r="G7" i="14"/>
  <c r="L7" i="14" s="1"/>
  <c r="G8" i="14"/>
  <c r="N8" i="14" s="1"/>
  <c r="G5" i="14"/>
  <c r="G9" i="14"/>
  <c r="G6" i="14"/>
  <c r="C30" i="12"/>
  <c r="H30" i="12" s="1"/>
  <c r="H5" i="12"/>
  <c r="H8" i="12"/>
  <c r="H7" i="12"/>
  <c r="H9" i="12"/>
  <c r="H6" i="12"/>
  <c r="C8" i="12"/>
  <c r="C6" i="12"/>
  <c r="C5" i="12"/>
  <c r="C9" i="12"/>
  <c r="C7" i="12"/>
  <c r="F9" i="12"/>
  <c r="F8" i="12"/>
  <c r="F7" i="12"/>
  <c r="F6" i="12"/>
  <c r="F5" i="12"/>
  <c r="E5" i="12"/>
  <c r="E9" i="12"/>
  <c r="E8" i="12"/>
  <c r="E7" i="12"/>
  <c r="E6" i="12"/>
  <c r="D21" i="28" l="1"/>
  <c r="D39" i="28"/>
  <c r="D19" i="28"/>
  <c r="D41" i="28"/>
  <c r="D46" i="28" s="1"/>
  <c r="D22" i="28"/>
  <c r="D42" i="28"/>
  <c r="E9" i="28"/>
  <c r="E12" i="28"/>
  <c r="E10" i="28"/>
  <c r="E11" i="28"/>
  <c r="E8" i="28"/>
  <c r="D40" i="28"/>
  <c r="D28" i="28"/>
  <c r="D18" i="28"/>
  <c r="D30" i="28"/>
  <c r="D44" i="28"/>
  <c r="J7" i="14"/>
  <c r="L8" i="14"/>
  <c r="J8" i="14"/>
  <c r="N7" i="14"/>
  <c r="L9" i="14"/>
  <c r="J9" i="14"/>
  <c r="N9" i="14"/>
  <c r="J5" i="14"/>
  <c r="N5" i="14"/>
  <c r="L5" i="14"/>
  <c r="L6" i="14"/>
  <c r="J6" i="14"/>
  <c r="N6" i="14"/>
  <c r="G7" i="12"/>
  <c r="G6" i="12"/>
  <c r="G9" i="12"/>
  <c r="G8" i="12"/>
  <c r="G5" i="12"/>
  <c r="N5" i="12" s="1"/>
  <c r="D47" i="28" l="1"/>
  <c r="D45" i="28"/>
  <c r="D43" i="28"/>
  <c r="E21" i="28"/>
  <c r="E31" i="28"/>
  <c r="E41" i="28"/>
  <c r="E22" i="28"/>
  <c r="E32" i="28"/>
  <c r="E42" i="28"/>
  <c r="E30" i="28"/>
  <c r="E40" i="28"/>
  <c r="E20" i="28"/>
  <c r="E28" i="28"/>
  <c r="E38" i="28"/>
  <c r="E18" i="28"/>
  <c r="E19" i="28"/>
  <c r="E39" i="28"/>
  <c r="E29" i="28"/>
  <c r="O7" i="14"/>
  <c r="O8" i="14"/>
  <c r="O6" i="14"/>
  <c r="O5" i="14"/>
  <c r="O9" i="14"/>
  <c r="L9" i="12"/>
  <c r="N9" i="12"/>
  <c r="J9" i="12"/>
  <c r="L5" i="12"/>
  <c r="J5" i="12"/>
  <c r="L6" i="12"/>
  <c r="N6" i="12"/>
  <c r="J6" i="12"/>
  <c r="N8" i="12"/>
  <c r="J8" i="12"/>
  <c r="L8" i="12"/>
  <c r="N7" i="12"/>
  <c r="J7" i="12"/>
  <c r="L7" i="12"/>
  <c r="E43" i="28" l="1"/>
  <c r="E47" i="28"/>
  <c r="E44" i="28"/>
  <c r="E45" i="28"/>
  <c r="E46" i="28"/>
  <c r="O6" i="12"/>
  <c r="O9" i="12"/>
  <c r="O8" i="12"/>
  <c r="O5" i="12"/>
  <c r="O7" i="12"/>
  <c r="G8" i="28" l="1"/>
  <c r="G10" i="28"/>
  <c r="G30" i="28"/>
  <c r="G9" i="28"/>
  <c r="G31" i="28"/>
  <c r="G11" i="28"/>
  <c r="G12" i="28"/>
  <c r="G41" i="28" l="1"/>
  <c r="G29" i="28"/>
  <c r="G39" i="28"/>
  <c r="G18" i="28"/>
  <c r="G21" i="28"/>
  <c r="G42" i="28"/>
  <c r="G38" i="28"/>
  <c r="G19" i="28"/>
  <c r="G47" i="28"/>
  <c r="G22" i="28"/>
  <c r="G20" i="28"/>
  <c r="G45" i="28"/>
  <c r="G28" i="28"/>
  <c r="G32" i="28"/>
  <c r="G40" i="28"/>
  <c r="G44" i="28" l="1"/>
  <c r="G46" i="28"/>
  <c r="G43" i="28"/>
</calcChain>
</file>

<file path=xl/sharedStrings.xml><?xml version="1.0" encoding="utf-8"?>
<sst xmlns="http://schemas.openxmlformats.org/spreadsheetml/2006/main" count="279" uniqueCount="75">
  <si>
    <t>Tier 1</t>
  </si>
  <si>
    <t>Tier 2</t>
  </si>
  <si>
    <t>Tier 3</t>
  </si>
  <si>
    <t>Tier 4</t>
  </si>
  <si>
    <t>Tier 5</t>
  </si>
  <si>
    <t>Q1</t>
  </si>
  <si>
    <t>Q2</t>
  </si>
  <si>
    <t>Q3</t>
  </si>
  <si>
    <t>Q4</t>
  </si>
  <si>
    <t>Total</t>
  </si>
  <si>
    <t>Grand Total</t>
  </si>
  <si>
    <t>Qtr</t>
  </si>
  <si>
    <t>JAN</t>
  </si>
  <si>
    <t>FEB</t>
  </si>
  <si>
    <t>MAR</t>
  </si>
  <si>
    <t>APR</t>
  </si>
  <si>
    <t>MAY</t>
  </si>
  <si>
    <t>JUN</t>
  </si>
  <si>
    <t>JUL</t>
  </si>
  <si>
    <t>AUG</t>
  </si>
  <si>
    <t>SEP</t>
  </si>
  <si>
    <t>OCT</t>
  </si>
  <si>
    <t>NOV</t>
  </si>
  <si>
    <t>DEC</t>
  </si>
  <si>
    <t>Month</t>
  </si>
  <si>
    <t>Incentive %</t>
  </si>
  <si>
    <t>Incentive $</t>
  </si>
  <si>
    <t>% of $ Target</t>
  </si>
  <si>
    <t>Q1 Total</t>
  </si>
  <si>
    <t>Q2 Total</t>
  </si>
  <si>
    <t>Q3 Total</t>
  </si>
  <si>
    <t>Q4 Total</t>
  </si>
  <si>
    <t>Total payable incentive</t>
  </si>
  <si>
    <t>Payment $</t>
  </si>
  <si>
    <t>Tier</t>
  </si>
  <si>
    <t>BUDGET</t>
  </si>
  <si>
    <t>ACTUAL</t>
  </si>
  <si>
    <t>Incentives</t>
  </si>
  <si>
    <r>
      <t>Payment %</t>
    </r>
    <r>
      <rPr>
        <b/>
        <sz val="8"/>
        <color theme="0"/>
        <rFont val="Calibri"/>
        <family val="2"/>
        <scheme val="minor"/>
      </rPr>
      <t/>
    </r>
  </si>
  <si>
    <t>YoY Growth 
%</t>
  </si>
  <si>
    <t>Manually input info in yellow columns. Remainder of cells will calculate automatically</t>
  </si>
  <si>
    <t>2020 Budget</t>
  </si>
  <si>
    <t>Metric</t>
  </si>
  <si>
    <t>A</t>
  </si>
  <si>
    <t>B</t>
  </si>
  <si>
    <t>C</t>
  </si>
  <si>
    <t>Inc 2</t>
  </si>
  <si>
    <t>Inc 3</t>
  </si>
  <si>
    <t>Inc 1</t>
  </si>
  <si>
    <t>Total Sales</t>
  </si>
  <si>
    <t>Total budgeted incentive</t>
  </si>
  <si>
    <t>Incentive-eligible 
Sales 2019</t>
  </si>
  <si>
    <t>Total Sales 
2019</t>
  </si>
  <si>
    <t>Target Sales 
2020</t>
  </si>
  <si>
    <t>Actual Sales
2020</t>
  </si>
  <si>
    <t>Incentive-eligible 
Sales 2020</t>
  </si>
  <si>
    <t>Incentive Eligible Sales</t>
  </si>
  <si>
    <t>Sales Growth Tiers</t>
  </si>
  <si>
    <t>Sales Growth 
Targets</t>
  </si>
  <si>
    <r>
      <t>Payment $</t>
    </r>
    <r>
      <rPr>
        <b/>
        <sz val="8"/>
        <rFont val="Calibri"/>
        <family val="2"/>
        <scheme val="minor"/>
      </rPr>
      <t xml:space="preserve">
</t>
    </r>
    <r>
      <rPr>
        <sz val="6"/>
        <rFont val="Calibri"/>
        <family val="2"/>
        <scheme val="minor"/>
      </rPr>
      <t>(Base: Incentive Elig Sales)</t>
    </r>
  </si>
  <si>
    <t>Sales Eligible 
for incentive</t>
  </si>
  <si>
    <t>2019 Sales</t>
  </si>
  <si>
    <t>Total Incentive $ Incentiveentive</t>
  </si>
  <si>
    <t>Sales</t>
  </si>
  <si>
    <t>Sales Growth Target %</t>
  </si>
  <si>
    <t>Sales Growth Target $</t>
  </si>
  <si>
    <t>Sales Incentive 
1</t>
  </si>
  <si>
    <t>Sales Incentive 
2</t>
  </si>
  <si>
    <t>Sales Incentive 
3</t>
  </si>
  <si>
    <t>Sales Incentive  1 %</t>
  </si>
  <si>
    <t>Sales Incentive  1 $</t>
  </si>
  <si>
    <t>Sales Incentive  2 %</t>
  </si>
  <si>
    <t>Sales Incentive  2 $</t>
  </si>
  <si>
    <t>Sales Incentive  3 %</t>
  </si>
  <si>
    <t>Sales Incentive  3 $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</si>
</sst>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_-;\-* #,##0.00_-;_-* &quot;-&quot;??_-;_-@_-"/>
    <numFmt numFmtId="164" formatCode="_(* #,##0_);_(* \(#,##0\);_(* &quot;-&quot;??_);_(@_)"/>
    <numFmt numFmtId="165" formatCode="0.0%"/>
    <numFmt numFmtId="166" formatCode="0.00%;[Red]\ \-0.00%"/>
    <numFmt numFmtId="167" formatCode="#,##0_ ;[Red]\-#,##0\ "/>
    <numFmt numFmtId="168" formatCode="_-* #,##0_-;\-* #,##0_-;_-* &quot;-&quot;??_-;_-@_-"/>
    <numFmt numFmtId="169" formatCode="0.000%"/>
    <numFmt numFmtId="170" formatCode="#,##0_ ;\-#,##0\ "/>
  </numFmts>
  <fonts count="25" x14ac:knownFonts="1">
    <font>
      <sz val="11"/>
      <color theme="1"/>
      <name val="Calibri"/>
      <family val="2"/>
    </font>
    <font>
      <sz val="11"/>
      <color theme="1"/>
      <name val="Calibri"/>
      <family val="2"/>
    </font>
    <font>
      <sz val="10"/>
      <name val="Courier New"/>
      <family val="3"/>
    </font>
    <font>
      <b/>
      <sz val="9"/>
      <name val="Calibri"/>
      <family val="2"/>
      <scheme val="minor"/>
    </font>
    <font>
      <sz val="9"/>
      <name val="Calibri"/>
      <family val="2"/>
      <scheme val="minor"/>
    </font>
    <font>
      <sz val="9"/>
      <color theme="1"/>
      <name val="Calibri"/>
      <family val="2"/>
    </font>
    <font>
      <b/>
      <sz val="9"/>
      <color theme="0"/>
      <name val="Calibri"/>
      <family val="2"/>
    </font>
    <font>
      <b/>
      <sz val="9"/>
      <name val="Calibri"/>
      <family val="2"/>
    </font>
    <font>
      <sz val="9"/>
      <color theme="1"/>
      <name val="Calibri"/>
      <family val="2"/>
      <scheme val="minor"/>
    </font>
    <font>
      <b/>
      <sz val="9"/>
      <color theme="1"/>
      <name val="Calibri"/>
      <family val="2"/>
      <scheme val="minor"/>
    </font>
    <font>
      <sz val="9"/>
      <color rgb="FF000000"/>
      <name val="Calibri"/>
      <family val="2"/>
      <scheme val="minor"/>
    </font>
    <font>
      <b/>
      <sz val="9"/>
      <color theme="1"/>
      <name val="Calibri"/>
      <family val="2"/>
    </font>
    <font>
      <sz val="9"/>
      <color rgb="FFC00000"/>
      <name val="Calibri"/>
      <family val="2"/>
    </font>
    <font>
      <b/>
      <sz val="9"/>
      <color theme="0"/>
      <name val="Calibri"/>
      <family val="2"/>
      <scheme val="minor"/>
    </font>
    <font>
      <sz val="9"/>
      <color theme="0"/>
      <name val="Calibri"/>
      <family val="2"/>
    </font>
    <font>
      <b/>
      <sz val="8"/>
      <color theme="0"/>
      <name val="Calibri"/>
      <family val="2"/>
      <scheme val="minor"/>
    </font>
    <font>
      <b/>
      <sz val="9"/>
      <color theme="3"/>
      <name val="Calibri"/>
      <family val="2"/>
    </font>
    <font>
      <b/>
      <sz val="11"/>
      <color theme="3"/>
      <name val="Calibri"/>
      <family val="2"/>
    </font>
    <font>
      <sz val="11"/>
      <name val="Calibri"/>
      <family val="2"/>
    </font>
    <font>
      <sz val="11"/>
      <color theme="1"/>
      <name val="Arial"/>
      <family val="2"/>
    </font>
    <font>
      <b/>
      <sz val="8"/>
      <name val="Calibri"/>
      <family val="2"/>
      <scheme val="minor"/>
    </font>
    <font>
      <sz val="9"/>
      <name val="Calibri"/>
      <family val="2"/>
    </font>
    <font>
      <b/>
      <sz val="12"/>
      <color theme="8"/>
      <name val="Calibri"/>
      <family val="2"/>
    </font>
    <font>
      <sz val="6"/>
      <name val="Calibri"/>
      <family val="2"/>
      <scheme val="minor"/>
    </font>
    <font>
      <sz val="9"/>
      <color rgb="FFFF0000"/>
      <name val="Calibri"/>
      <family val="2"/>
    </font>
  </fonts>
  <fills count="12">
    <fill>
      <patternFill patternType="none"/>
    </fill>
    <fill>
      <patternFill patternType="gray125"/>
    </fill>
    <fill>
      <patternFill patternType="solid">
        <fgColor theme="3" tint="0.59999389629810485"/>
        <bgColor indexed="64"/>
      </patternFill>
    </fill>
    <fill>
      <patternFill patternType="solid">
        <fgColor theme="3" tint="0.79998168889431442"/>
        <bgColor indexed="64"/>
      </patternFill>
    </fill>
    <fill>
      <patternFill patternType="solid">
        <fgColor theme="3"/>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indexed="64"/>
      </patternFill>
    </fill>
    <fill>
      <patternFill patternType="solid">
        <fgColor theme="8"/>
        <bgColor indexed="64"/>
      </patternFill>
    </fill>
    <fill>
      <patternFill patternType="solid">
        <fgColor theme="8"/>
        <bgColor theme="8"/>
      </patternFill>
    </fill>
    <fill>
      <patternFill patternType="solid">
        <fgColor theme="8" tint="0.79998168889431442"/>
        <bgColor theme="8" tint="0.79998168889431442"/>
      </patternFill>
    </fill>
    <fill>
      <patternFill patternType="solid">
        <fgColor theme="8"/>
        <bgColor theme="8" tint="0.79998168889431442"/>
      </patternFill>
    </fill>
  </fills>
  <borders count="63">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right/>
      <top/>
      <bottom style="thin">
        <color indexed="64"/>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top/>
      <bottom/>
      <diagonal/>
    </border>
    <border>
      <left/>
      <right style="hair">
        <color indexed="64"/>
      </right>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style="thin">
        <color theme="3" tint="0.39994506668294322"/>
      </right>
      <top style="thin">
        <color indexed="64"/>
      </top>
      <bottom/>
      <diagonal/>
    </border>
    <border>
      <left style="hair">
        <color indexed="64"/>
      </left>
      <right style="thin">
        <color theme="3" tint="0.39994506668294322"/>
      </right>
      <top/>
      <bottom/>
      <diagonal/>
    </border>
    <border>
      <left style="hair">
        <color indexed="64"/>
      </left>
      <right style="thin">
        <color theme="3" tint="0.39994506668294322"/>
      </right>
      <top/>
      <bottom style="thin">
        <color indexed="64"/>
      </bottom>
      <diagonal/>
    </border>
    <border>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hair">
        <color indexed="64"/>
      </left>
      <right/>
      <top style="thin">
        <color indexed="64"/>
      </top>
      <bottom/>
      <diagonal/>
    </border>
    <border>
      <left/>
      <right/>
      <top style="thin">
        <color theme="8" tint="0.39997558519241921"/>
      </top>
      <bottom style="medium">
        <color indexed="64"/>
      </bottom>
      <diagonal/>
    </border>
    <border>
      <left/>
      <right style="medium">
        <color indexed="64"/>
      </right>
      <top style="thin">
        <color theme="8" tint="0.39997558519241921"/>
      </top>
      <bottom style="medium">
        <color indexed="64"/>
      </bottom>
      <diagonal/>
    </border>
    <border>
      <left/>
      <right/>
      <top style="thin">
        <color theme="8" tint="0.39997558519241921"/>
      </top>
      <bottom style="thin">
        <color theme="6" tint="0.39997558519241921"/>
      </bottom>
      <diagonal/>
    </border>
    <border>
      <left/>
      <right/>
      <top style="thin">
        <color theme="8" tint="0.39997558519241921"/>
      </top>
      <bottom/>
      <diagonal/>
    </border>
    <border>
      <left style="thin">
        <color theme="8" tint="0.39997558519241921"/>
      </left>
      <right/>
      <top style="medium">
        <color indexed="64"/>
      </top>
      <bottom/>
      <diagonal/>
    </border>
    <border>
      <left/>
      <right style="medium">
        <color indexed="64"/>
      </right>
      <top style="thin">
        <color theme="8" tint="0.39997558519241921"/>
      </top>
      <bottom/>
      <diagonal/>
    </border>
    <border>
      <left/>
      <right style="medium">
        <color indexed="64"/>
      </right>
      <top style="thin">
        <color theme="8" tint="0.39997558519241921"/>
      </top>
      <bottom style="thin">
        <color theme="6" tint="0.39997558519241921"/>
      </bottom>
      <diagonal/>
    </border>
  </borders>
  <cellStyleXfs count="6">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xf numFmtId="43" fontId="19" fillId="0" borderId="0" applyFont="0" applyFill="0" applyBorder="0" applyAlignment="0" applyProtection="0"/>
    <xf numFmtId="0" fontId="2" fillId="0" borderId="0"/>
  </cellStyleXfs>
  <cellXfs count="190">
    <xf numFmtId="0" fontId="0" fillId="0" borderId="0" xfId="0"/>
    <xf numFmtId="0" fontId="5" fillId="0" borderId="0" xfId="0" applyFont="1" applyBorder="1" applyAlignment="1">
      <alignment vertical="center"/>
    </xf>
    <xf numFmtId="0" fontId="5" fillId="0" borderId="0" xfId="0" applyFont="1" applyFill="1" applyBorder="1" applyAlignment="1">
      <alignment vertical="center"/>
    </xf>
    <xf numFmtId="167" fontId="3" fillId="0" borderId="11" xfId="2" applyNumberFormat="1" applyFont="1" applyFill="1" applyBorder="1" applyAlignment="1">
      <alignment horizontal="center" vertical="center"/>
    </xf>
    <xf numFmtId="3" fontId="12" fillId="0" borderId="12" xfId="0" applyNumberFormat="1" applyFont="1" applyFill="1" applyBorder="1" applyAlignment="1">
      <alignment vertical="center"/>
    </xf>
    <xf numFmtId="3" fontId="12" fillId="0" borderId="12" xfId="1" applyNumberFormat="1" applyFont="1" applyFill="1" applyBorder="1" applyAlignment="1">
      <alignment vertical="center"/>
    </xf>
    <xf numFmtId="167" fontId="3" fillId="0" borderId="37" xfId="2" applyNumberFormat="1" applyFont="1" applyFill="1" applyBorder="1" applyAlignment="1">
      <alignment horizontal="center" vertical="center"/>
    </xf>
    <xf numFmtId="3" fontId="12" fillId="0" borderId="38" xfId="0" applyNumberFormat="1" applyFont="1" applyFill="1" applyBorder="1" applyAlignment="1">
      <alignment vertical="center"/>
    </xf>
    <xf numFmtId="3" fontId="12" fillId="0" borderId="38" xfId="1" applyNumberFormat="1" applyFont="1" applyFill="1" applyBorder="1" applyAlignment="1">
      <alignment vertical="center"/>
    </xf>
    <xf numFmtId="164" fontId="6" fillId="4" borderId="36" xfId="0" applyNumberFormat="1" applyFont="1" applyFill="1" applyBorder="1" applyAlignment="1">
      <alignment vertical="center"/>
    </xf>
    <xf numFmtId="164" fontId="6" fillId="4" borderId="5" xfId="0" applyNumberFormat="1" applyFont="1" applyFill="1" applyBorder="1" applyAlignment="1">
      <alignment vertical="center"/>
    </xf>
    <xf numFmtId="0" fontId="13" fillId="4" borderId="24" xfId="0" applyFont="1" applyFill="1" applyBorder="1" applyAlignment="1">
      <alignment vertical="center"/>
    </xf>
    <xf numFmtId="0" fontId="13" fillId="4" borderId="20" xfId="0" applyFont="1" applyFill="1" applyBorder="1" applyAlignment="1">
      <alignment vertical="center"/>
    </xf>
    <xf numFmtId="0" fontId="5" fillId="0" borderId="0" xfId="0" applyFont="1" applyFill="1" applyBorder="1" applyAlignment="1">
      <alignment vertical="top"/>
    </xf>
    <xf numFmtId="167" fontId="3" fillId="0" borderId="0" xfId="2" applyNumberFormat="1" applyFont="1" applyFill="1" applyBorder="1" applyAlignment="1">
      <alignment horizontal="center" vertical="center"/>
    </xf>
    <xf numFmtId="3" fontId="12" fillId="0" borderId="0" xfId="0" applyNumberFormat="1" applyFont="1" applyFill="1" applyBorder="1" applyAlignment="1">
      <alignment vertical="center"/>
    </xf>
    <xf numFmtId="3" fontId="12" fillId="0" borderId="0" xfId="1" applyNumberFormat="1" applyFont="1" applyFill="1" applyBorder="1" applyAlignment="1">
      <alignment vertical="center"/>
    </xf>
    <xf numFmtId="168" fontId="12" fillId="0" borderId="0" xfId="1" applyNumberFormat="1" applyFont="1" applyFill="1" applyBorder="1" applyAlignment="1">
      <alignment vertical="center"/>
    </xf>
    <xf numFmtId="0" fontId="13" fillId="0" borderId="0" xfId="0" applyFont="1" applyFill="1" applyBorder="1" applyAlignment="1">
      <alignment vertical="center"/>
    </xf>
    <xf numFmtId="9" fontId="4" fillId="0" borderId="0" xfId="2" applyNumberFormat="1" applyFont="1" applyFill="1" applyBorder="1" applyAlignment="1">
      <alignment horizontal="center" vertical="center"/>
    </xf>
    <xf numFmtId="10" fontId="4" fillId="0" borderId="0" xfId="2" applyNumberFormat="1" applyFont="1" applyFill="1" applyBorder="1" applyAlignment="1">
      <alignment horizontal="center" vertical="center"/>
    </xf>
    <xf numFmtId="10" fontId="5" fillId="0" borderId="0" xfId="2" applyNumberFormat="1" applyFont="1" applyFill="1" applyBorder="1" applyAlignment="1">
      <alignment vertical="center"/>
    </xf>
    <xf numFmtId="164" fontId="6" fillId="0" borderId="0" xfId="0" applyNumberFormat="1" applyFont="1" applyFill="1" applyBorder="1" applyAlignment="1">
      <alignment vertical="center"/>
    </xf>
    <xf numFmtId="167" fontId="3" fillId="0" borderId="10" xfId="2" applyNumberFormat="1" applyFont="1" applyFill="1" applyBorder="1" applyAlignment="1">
      <alignment horizontal="center" vertical="center"/>
    </xf>
    <xf numFmtId="167" fontId="3" fillId="0" borderId="39" xfId="2" applyNumberFormat="1" applyFont="1" applyFill="1" applyBorder="1" applyAlignment="1">
      <alignment horizontal="center" vertical="center"/>
    </xf>
    <xf numFmtId="0" fontId="5" fillId="5" borderId="0" xfId="0" applyFont="1" applyFill="1" applyBorder="1" applyAlignment="1">
      <alignment vertical="center"/>
    </xf>
    <xf numFmtId="0" fontId="17" fillId="0" borderId="0" xfId="0" applyFont="1" applyBorder="1" applyAlignment="1">
      <alignment vertical="center"/>
    </xf>
    <xf numFmtId="0" fontId="3" fillId="2" borderId="1" xfId="0" applyFont="1" applyFill="1" applyBorder="1" applyAlignment="1" applyProtection="1">
      <alignment horizontal="center" vertical="top"/>
      <protection locked="0"/>
    </xf>
    <xf numFmtId="0" fontId="3" fillId="2" borderId="2" xfId="3" applyNumberFormat="1" applyFont="1" applyFill="1" applyBorder="1" applyAlignment="1" applyProtection="1">
      <alignment horizontal="center" vertical="top"/>
      <protection locked="0"/>
    </xf>
    <xf numFmtId="0" fontId="3" fillId="2" borderId="42" xfId="3" applyNumberFormat="1" applyFont="1" applyFill="1" applyBorder="1" applyAlignment="1" applyProtection="1">
      <alignment horizontal="center" vertical="top" wrapText="1"/>
      <protection locked="0"/>
    </xf>
    <xf numFmtId="0" fontId="3" fillId="2" borderId="25" xfId="3" applyNumberFormat="1" applyFont="1" applyFill="1" applyBorder="1" applyAlignment="1" applyProtection="1">
      <alignment horizontal="center" vertical="top" wrapText="1"/>
      <protection locked="0"/>
    </xf>
    <xf numFmtId="0" fontId="3" fillId="2" borderId="43" xfId="3" applyNumberFormat="1" applyFont="1" applyFill="1" applyBorder="1" applyAlignment="1" applyProtection="1">
      <alignment horizontal="center" vertical="top" wrapText="1"/>
      <protection locked="0"/>
    </xf>
    <xf numFmtId="0" fontId="3" fillId="2" borderId="31" xfId="3" applyNumberFormat="1" applyFont="1" applyFill="1" applyBorder="1" applyAlignment="1" applyProtection="1">
      <alignment horizontal="center" vertical="top" wrapText="1"/>
      <protection locked="0"/>
    </xf>
    <xf numFmtId="10" fontId="4" fillId="6" borderId="0" xfId="2" applyNumberFormat="1" applyFont="1" applyFill="1" applyBorder="1" applyAlignment="1">
      <alignment horizontal="center" vertical="center"/>
    </xf>
    <xf numFmtId="10" fontId="4" fillId="6" borderId="32" xfId="2" applyNumberFormat="1" applyFont="1" applyFill="1" applyBorder="1" applyAlignment="1">
      <alignment horizontal="center" vertical="center"/>
    </xf>
    <xf numFmtId="10" fontId="5" fillId="6" borderId="0" xfId="2" applyNumberFormat="1" applyFont="1" applyFill="1" applyBorder="1" applyAlignment="1">
      <alignment horizontal="center" vertical="center"/>
    </xf>
    <xf numFmtId="167" fontId="8" fillId="0" borderId="0" xfId="0" applyNumberFormat="1" applyFont="1" applyFill="1" applyBorder="1" applyAlignment="1" applyProtection="1">
      <alignment horizontal="center" vertical="center"/>
    </xf>
    <xf numFmtId="167" fontId="8" fillId="0" borderId="32" xfId="0" applyNumberFormat="1" applyFont="1" applyFill="1" applyBorder="1" applyAlignment="1" applyProtection="1">
      <alignment horizontal="center" vertical="center"/>
    </xf>
    <xf numFmtId="0" fontId="6" fillId="4" borderId="36" xfId="0" applyFont="1" applyFill="1" applyBorder="1" applyAlignment="1">
      <alignment vertical="center" wrapText="1"/>
    </xf>
    <xf numFmtId="168" fontId="12" fillId="0" borderId="10" xfId="1" applyNumberFormat="1" applyFont="1" applyFill="1" applyBorder="1" applyAlignment="1">
      <alignment vertical="center"/>
    </xf>
    <xf numFmtId="168" fontId="12" fillId="0" borderId="39" xfId="1" applyNumberFormat="1" applyFont="1" applyFill="1" applyBorder="1" applyAlignment="1">
      <alignment vertical="center"/>
    </xf>
    <xf numFmtId="10" fontId="5" fillId="0" borderId="0" xfId="2" applyNumberFormat="1" applyFont="1" applyFill="1" applyBorder="1" applyAlignment="1">
      <alignment horizontal="center" vertical="center"/>
    </xf>
    <xf numFmtId="10" fontId="5" fillId="0" borderId="32" xfId="2" applyNumberFormat="1" applyFont="1" applyFill="1" applyBorder="1" applyAlignment="1">
      <alignment horizontal="center" vertical="center"/>
    </xf>
    <xf numFmtId="0" fontId="5" fillId="0" borderId="0" xfId="0" applyFont="1" applyBorder="1" applyAlignment="1"/>
    <xf numFmtId="0" fontId="5" fillId="0" borderId="0" xfId="0" applyFont="1" applyBorder="1" applyAlignment="1">
      <alignment wrapText="1"/>
    </xf>
    <xf numFmtId="0" fontId="17" fillId="0" borderId="0" xfId="0" applyFont="1" applyFill="1" applyBorder="1" applyAlignment="1"/>
    <xf numFmtId="0" fontId="16" fillId="0" borderId="0" xfId="0" applyFont="1" applyBorder="1" applyAlignment="1"/>
    <xf numFmtId="0" fontId="13" fillId="4" borderId="30" xfId="3" applyNumberFormat="1" applyFont="1" applyFill="1" applyBorder="1" applyAlignment="1" applyProtection="1">
      <protection locked="0"/>
    </xf>
    <xf numFmtId="0" fontId="13" fillId="4" borderId="25" xfId="3" applyNumberFormat="1" applyFont="1" applyFill="1" applyBorder="1" applyAlignment="1" applyProtection="1">
      <protection locked="0"/>
    </xf>
    <xf numFmtId="0" fontId="6" fillId="4" borderId="8" xfId="0" applyFont="1" applyFill="1" applyBorder="1" applyAlignment="1">
      <alignment horizontal="center"/>
    </xf>
    <xf numFmtId="17" fontId="4" fillId="3" borderId="0" xfId="0" applyNumberFormat="1" applyFont="1" applyFill="1" applyBorder="1" applyAlignment="1" applyProtection="1">
      <alignment horizontal="left"/>
      <protection locked="0"/>
    </xf>
    <xf numFmtId="3" fontId="10" fillId="0" borderId="0" xfId="0" applyNumberFormat="1" applyFont="1" applyFill="1" applyBorder="1" applyAlignment="1" applyProtection="1">
      <alignment horizontal="right"/>
    </xf>
    <xf numFmtId="3" fontId="10" fillId="6" borderId="0" xfId="0" applyNumberFormat="1" applyFont="1" applyFill="1" applyBorder="1" applyAlignment="1" applyProtection="1">
      <alignment horizontal="right"/>
      <protection locked="0"/>
    </xf>
    <xf numFmtId="3" fontId="10" fillId="6" borderId="41" xfId="0" applyNumberFormat="1" applyFont="1" applyFill="1" applyBorder="1" applyAlignment="1" applyProtection="1">
      <alignment horizontal="right"/>
      <protection locked="0"/>
    </xf>
    <xf numFmtId="10" fontId="8" fillId="0" borderId="44" xfId="2" applyNumberFormat="1" applyFont="1" applyFill="1" applyBorder="1" applyAlignment="1" applyProtection="1">
      <alignment horizontal="center"/>
    </xf>
    <xf numFmtId="3" fontId="10" fillId="0" borderId="48" xfId="1" applyNumberFormat="1" applyFont="1" applyFill="1" applyBorder="1" applyAlignment="1" applyProtection="1">
      <alignment horizontal="right"/>
    </xf>
    <xf numFmtId="3" fontId="10" fillId="0" borderId="53" xfId="1" applyNumberFormat="1" applyFont="1" applyFill="1" applyBorder="1" applyAlignment="1" applyProtection="1">
      <alignment horizontal="right"/>
    </xf>
    <xf numFmtId="10" fontId="8" fillId="0" borderId="45" xfId="2" applyNumberFormat="1" applyFont="1" applyFill="1" applyBorder="1" applyAlignment="1" applyProtection="1">
      <alignment horizontal="center"/>
    </xf>
    <xf numFmtId="3" fontId="10" fillId="2" borderId="42" xfId="0" applyNumberFormat="1" applyFont="1" applyFill="1" applyBorder="1" applyAlignment="1" applyProtection="1">
      <alignment horizontal="right"/>
    </xf>
    <xf numFmtId="3" fontId="10" fillId="2" borderId="25" xfId="0" applyNumberFormat="1" applyFont="1" applyFill="1" applyBorder="1" applyAlignment="1" applyProtection="1">
      <alignment horizontal="right"/>
    </xf>
    <xf numFmtId="3" fontId="10" fillId="2" borderId="43" xfId="0" applyNumberFormat="1" applyFont="1" applyFill="1" applyBorder="1" applyAlignment="1" applyProtection="1">
      <alignment horizontal="right"/>
    </xf>
    <xf numFmtId="10" fontId="8" fillId="2" borderId="46" xfId="2" applyNumberFormat="1" applyFont="1" applyFill="1" applyBorder="1" applyAlignment="1" applyProtection="1">
      <alignment horizontal="center"/>
    </xf>
    <xf numFmtId="0" fontId="8" fillId="2" borderId="25" xfId="0" applyFont="1" applyFill="1" applyBorder="1" applyAlignment="1" applyProtection="1">
      <alignment horizontal="center" wrapText="1"/>
    </xf>
    <xf numFmtId="10" fontId="8" fillId="2" borderId="25" xfId="2" applyNumberFormat="1" applyFont="1" applyFill="1" applyBorder="1" applyAlignment="1" applyProtection="1">
      <alignment horizontal="center"/>
    </xf>
    <xf numFmtId="168" fontId="8" fillId="2" borderId="43" xfId="1" applyNumberFormat="1" applyFont="1" applyFill="1" applyBorder="1" applyAlignment="1" applyProtection="1">
      <alignment horizontal="center"/>
    </xf>
    <xf numFmtId="3" fontId="10" fillId="2" borderId="49" xfId="1" applyNumberFormat="1" applyFont="1" applyFill="1" applyBorder="1" applyAlignment="1" applyProtection="1">
      <alignment horizontal="right"/>
    </xf>
    <xf numFmtId="3" fontId="10" fillId="2" borderId="54" xfId="1" applyNumberFormat="1" applyFont="1" applyFill="1" applyBorder="1" applyAlignment="1" applyProtection="1">
      <alignment horizontal="right"/>
    </xf>
    <xf numFmtId="3" fontId="10" fillId="6" borderId="0" xfId="0" applyNumberFormat="1" applyFont="1" applyFill="1" applyBorder="1" applyAlignment="1" applyProtection="1">
      <alignment horizontal="right"/>
    </xf>
    <xf numFmtId="3" fontId="10" fillId="6" borderId="41" xfId="0" applyNumberFormat="1" applyFont="1" applyFill="1" applyBorder="1" applyAlignment="1" applyProtection="1">
      <alignment horizontal="right"/>
    </xf>
    <xf numFmtId="3" fontId="8" fillId="2" borderId="42" xfId="0" applyNumberFormat="1" applyFont="1" applyFill="1" applyBorder="1" applyAlignment="1" applyProtection="1">
      <alignment horizontal="right"/>
    </xf>
    <xf numFmtId="0" fontId="13" fillId="4" borderId="9" xfId="0" applyFont="1" applyFill="1" applyBorder="1" applyAlignment="1" applyProtection="1">
      <alignment horizontal="center"/>
      <protection locked="0"/>
    </xf>
    <xf numFmtId="17" fontId="13" fillId="4" borderId="50" xfId="0" applyNumberFormat="1" applyFont="1" applyFill="1" applyBorder="1" applyAlignment="1" applyProtection="1">
      <alignment horizontal="left"/>
      <protection locked="0"/>
    </xf>
    <xf numFmtId="3" fontId="13" fillId="4" borderId="52" xfId="0" applyNumberFormat="1" applyFont="1" applyFill="1" applyBorder="1" applyAlignment="1" applyProtection="1">
      <alignment horizontal="right"/>
    </xf>
    <xf numFmtId="3" fontId="13" fillId="4" borderId="50" xfId="0" applyNumberFormat="1" applyFont="1" applyFill="1" applyBorder="1" applyAlignment="1" applyProtection="1">
      <alignment horizontal="right"/>
    </xf>
    <xf numFmtId="3" fontId="13" fillId="4" borderId="51" xfId="0" applyNumberFormat="1" applyFont="1" applyFill="1" applyBorder="1" applyAlignment="1" applyProtection="1">
      <alignment horizontal="right"/>
    </xf>
    <xf numFmtId="0" fontId="13" fillId="4" borderId="0" xfId="0" applyFont="1" applyFill="1" applyBorder="1" applyAlignment="1" applyProtection="1">
      <alignment horizontal="center"/>
      <protection locked="0"/>
    </xf>
    <xf numFmtId="3" fontId="13" fillId="4" borderId="41" xfId="0" applyNumberFormat="1" applyFont="1" applyFill="1" applyBorder="1" applyAlignment="1" applyProtection="1">
      <alignment horizontal="right"/>
    </xf>
    <xf numFmtId="3" fontId="13" fillId="4" borderId="48" xfId="0" applyNumberFormat="1" applyFont="1" applyFill="1" applyBorder="1" applyAlignment="1" applyProtection="1">
      <alignment horizontal="right"/>
    </xf>
    <xf numFmtId="0" fontId="11" fillId="0" borderId="0" xfId="0" applyFont="1" applyBorder="1" applyAlignment="1"/>
    <xf numFmtId="0" fontId="8" fillId="0" borderId="0" xfId="0" applyFont="1" applyAlignment="1" applyProtection="1">
      <alignment horizontal="center"/>
      <protection locked="0"/>
    </xf>
    <xf numFmtId="3" fontId="8" fillId="0" borderId="0" xfId="0" applyNumberFormat="1" applyFont="1" applyAlignment="1" applyProtection="1">
      <alignment horizontal="center"/>
      <protection locked="0"/>
    </xf>
    <xf numFmtId="0" fontId="13" fillId="4" borderId="26" xfId="0" applyFont="1" applyFill="1" applyBorder="1" applyAlignment="1" applyProtection="1">
      <alignment horizontal="left"/>
      <protection locked="0"/>
    </xf>
    <xf numFmtId="0" fontId="13" fillId="4" borderId="27" xfId="0" applyFont="1" applyFill="1" applyBorder="1" applyAlignment="1" applyProtection="1">
      <alignment horizontal="center"/>
      <protection locked="0"/>
    </xf>
    <xf numFmtId="167" fontId="13" fillId="4" borderId="27" xfId="0" applyNumberFormat="1" applyFont="1" applyFill="1" applyBorder="1" applyAlignment="1" applyProtection="1">
      <protection locked="0"/>
    </xf>
    <xf numFmtId="0" fontId="13" fillId="4" borderId="15" xfId="3" applyNumberFormat="1" applyFont="1" applyFill="1" applyBorder="1" applyAlignment="1" applyProtection="1">
      <protection locked="0"/>
    </xf>
    <xf numFmtId="0" fontId="6" fillId="4" borderId="7" xfId="0" applyFont="1" applyFill="1" applyBorder="1" applyAlignment="1">
      <alignment horizontal="center"/>
    </xf>
    <xf numFmtId="0" fontId="6" fillId="4" borderId="24" xfId="0" applyFont="1" applyFill="1" applyBorder="1" applyAlignment="1">
      <alignment vertical="center" wrapText="1"/>
    </xf>
    <xf numFmtId="0" fontId="7" fillId="2" borderId="15" xfId="0" applyFont="1" applyFill="1" applyBorder="1" applyAlignment="1">
      <alignment horizontal="center" vertical="center" wrapText="1"/>
    </xf>
    <xf numFmtId="0" fontId="7" fillId="2" borderId="25"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13" xfId="0" applyFont="1" applyFill="1" applyBorder="1" applyAlignment="1">
      <alignment horizontal="center" vertical="center" wrapText="1"/>
    </xf>
    <xf numFmtId="165" fontId="4" fillId="6" borderId="12" xfId="2" applyNumberFormat="1" applyFont="1" applyFill="1" applyBorder="1" applyAlignment="1">
      <alignment horizontal="center" vertical="center"/>
    </xf>
    <xf numFmtId="165" fontId="4" fillId="6" borderId="38" xfId="2" applyNumberFormat="1" applyFont="1" applyFill="1" applyBorder="1" applyAlignment="1">
      <alignment horizontal="center" vertical="center"/>
    </xf>
    <xf numFmtId="10" fontId="13" fillId="4" borderId="55" xfId="2" applyNumberFormat="1" applyFont="1" applyFill="1" applyBorder="1" applyAlignment="1" applyProtection="1">
      <alignment horizontal="center"/>
    </xf>
    <xf numFmtId="3" fontId="13" fillId="4" borderId="53" xfId="0" applyNumberFormat="1" applyFont="1" applyFill="1" applyBorder="1" applyAlignment="1" applyProtection="1">
      <alignment horizontal="right"/>
    </xf>
    <xf numFmtId="164" fontId="5" fillId="0" borderId="0" xfId="0" applyNumberFormat="1" applyFont="1" applyBorder="1" applyAlignment="1"/>
    <xf numFmtId="169" fontId="21" fillId="6" borderId="12" xfId="2" applyNumberFormat="1" applyFont="1" applyFill="1" applyBorder="1" applyAlignment="1">
      <alignment horizontal="center" vertical="center"/>
    </xf>
    <xf numFmtId="169" fontId="21" fillId="0" borderId="10" xfId="2" applyNumberFormat="1" applyFont="1" applyFill="1" applyBorder="1" applyAlignment="1">
      <alignment horizontal="center" vertical="center"/>
    </xf>
    <xf numFmtId="169" fontId="21" fillId="0" borderId="12" xfId="2" applyNumberFormat="1" applyFont="1" applyFill="1" applyBorder="1" applyAlignment="1">
      <alignment horizontal="center" vertical="center"/>
    </xf>
    <xf numFmtId="3" fontId="10" fillId="6" borderId="40" xfId="0" applyNumberFormat="1" applyFont="1" applyFill="1" applyBorder="1" applyAlignment="1" applyProtection="1">
      <alignment horizontal="right"/>
    </xf>
    <xf numFmtId="3" fontId="8" fillId="6" borderId="40" xfId="0" applyNumberFormat="1" applyFont="1" applyFill="1" applyBorder="1" applyAlignment="1" applyProtection="1">
      <alignment horizontal="right"/>
    </xf>
    <xf numFmtId="3" fontId="8" fillId="6" borderId="0" xfId="0" applyNumberFormat="1" applyFont="1" applyFill="1" applyBorder="1" applyAlignment="1" applyProtection="1">
      <alignment horizontal="right"/>
    </xf>
    <xf numFmtId="169" fontId="21" fillId="0" borderId="38" xfId="2" applyNumberFormat="1" applyFont="1" applyFill="1" applyBorder="1" applyAlignment="1">
      <alignment horizontal="center" vertical="center"/>
    </xf>
    <xf numFmtId="0" fontId="11" fillId="6" borderId="19" xfId="0" applyFont="1" applyFill="1" applyBorder="1" applyAlignment="1">
      <alignment horizontal="center"/>
    </xf>
    <xf numFmtId="0" fontId="5" fillId="0" borderId="19" xfId="0" applyFont="1" applyBorder="1" applyAlignment="1">
      <alignment vertical="center"/>
    </xf>
    <xf numFmtId="0" fontId="5" fillId="0" borderId="0" xfId="0" applyFont="1" applyFill="1" applyAlignment="1">
      <alignment horizontal="center" vertical="center"/>
    </xf>
    <xf numFmtId="0" fontId="21" fillId="0" borderId="0" xfId="0" applyFont="1" applyFill="1" applyAlignment="1">
      <alignment horizontal="center" vertical="center"/>
    </xf>
    <xf numFmtId="10" fontId="21" fillId="0" borderId="0" xfId="2" applyNumberFormat="1" applyFont="1" applyFill="1" applyAlignment="1">
      <alignment horizontal="center" vertical="center"/>
    </xf>
    <xf numFmtId="0" fontId="7" fillId="0" borderId="0" xfId="0" applyFont="1" applyFill="1" applyBorder="1" applyAlignment="1">
      <alignment horizontal="center" vertical="top"/>
    </xf>
    <xf numFmtId="0" fontId="7" fillId="0" borderId="0" xfId="0" applyFont="1" applyFill="1" applyBorder="1" applyAlignment="1">
      <alignment horizontal="center" vertical="top" wrapText="1"/>
    </xf>
    <xf numFmtId="0" fontId="21" fillId="0" borderId="0" xfId="0" applyFont="1" applyFill="1" applyBorder="1" applyAlignment="1">
      <alignment horizontal="center" vertical="center"/>
    </xf>
    <xf numFmtId="165" fontId="21" fillId="0" borderId="0" xfId="2" applyNumberFormat="1" applyFont="1" applyFill="1" applyBorder="1" applyAlignment="1">
      <alignment horizontal="center" vertical="center"/>
    </xf>
    <xf numFmtId="10" fontId="21" fillId="0" borderId="0" xfId="2" applyNumberFormat="1" applyFont="1" applyFill="1" applyBorder="1" applyAlignment="1">
      <alignment horizontal="center" vertical="center"/>
    </xf>
    <xf numFmtId="10" fontId="7" fillId="0" borderId="0" xfId="2" applyNumberFormat="1" applyFont="1" applyFill="1" applyBorder="1" applyAlignment="1">
      <alignment horizontal="center" vertical="top"/>
    </xf>
    <xf numFmtId="0" fontId="7" fillId="0" borderId="0" xfId="0" applyFont="1" applyFill="1" applyBorder="1" applyAlignment="1">
      <alignment horizontal="center" vertical="center"/>
    </xf>
    <xf numFmtId="0" fontId="18" fillId="0" borderId="0" xfId="0" applyFont="1" applyFill="1" applyBorder="1"/>
    <xf numFmtId="0" fontId="11" fillId="0" borderId="0" xfId="0" applyFont="1" applyFill="1" applyAlignment="1">
      <alignment horizontal="center" vertical="center"/>
    </xf>
    <xf numFmtId="170" fontId="21" fillId="0" borderId="0" xfId="1" applyNumberFormat="1" applyFont="1" applyFill="1" applyBorder="1" applyAlignment="1">
      <alignment horizontal="center" vertical="center"/>
    </xf>
    <xf numFmtId="170" fontId="7" fillId="0" borderId="0" xfId="1" applyNumberFormat="1" applyFont="1" applyFill="1" applyBorder="1" applyAlignment="1">
      <alignment horizontal="center" vertical="center"/>
    </xf>
    <xf numFmtId="10" fontId="21" fillId="0" borderId="0" xfId="2" applyNumberFormat="1" applyFont="1" applyFill="1" applyAlignment="1">
      <alignment horizontal="center" vertical="top" wrapText="1"/>
    </xf>
    <xf numFmtId="0" fontId="21" fillId="0" borderId="0" xfId="0" applyFont="1" applyFill="1" applyAlignment="1">
      <alignment horizontal="center" vertical="top" wrapText="1"/>
    </xf>
    <xf numFmtId="0" fontId="6" fillId="0" borderId="0" xfId="0" applyFont="1" applyFill="1" applyAlignment="1">
      <alignment horizontal="center" vertical="center"/>
    </xf>
    <xf numFmtId="0" fontId="14" fillId="0" borderId="0" xfId="0" applyFont="1" applyFill="1" applyAlignment="1">
      <alignment horizontal="center" vertical="center"/>
    </xf>
    <xf numFmtId="0" fontId="7" fillId="0" borderId="0" xfId="0" applyFont="1" applyFill="1" applyAlignment="1">
      <alignment horizontal="center" vertical="center"/>
    </xf>
    <xf numFmtId="0" fontId="21" fillId="10" borderId="60" xfId="0" applyFont="1" applyFill="1" applyBorder="1" applyAlignment="1">
      <alignment horizontal="center" vertical="center"/>
    </xf>
    <xf numFmtId="170" fontId="21" fillId="0" borderId="22" xfId="1" applyNumberFormat="1" applyFont="1" applyBorder="1" applyAlignment="1">
      <alignment horizontal="right" vertical="center"/>
    </xf>
    <xf numFmtId="170" fontId="21" fillId="10" borderId="22" xfId="1" applyNumberFormat="1" applyFont="1" applyFill="1" applyBorder="1" applyAlignment="1">
      <alignment horizontal="right" vertical="center"/>
    </xf>
    <xf numFmtId="0" fontId="21" fillId="10" borderId="59" xfId="0" applyFont="1" applyFill="1" applyBorder="1" applyAlignment="1">
      <alignment horizontal="center" vertical="center"/>
    </xf>
    <xf numFmtId="170" fontId="21" fillId="0" borderId="59" xfId="1" applyNumberFormat="1" applyFont="1" applyBorder="1" applyAlignment="1">
      <alignment horizontal="right" vertical="center"/>
    </xf>
    <xf numFmtId="170" fontId="21" fillId="10" borderId="59" xfId="1" applyNumberFormat="1" applyFont="1" applyFill="1" applyBorder="1" applyAlignment="1">
      <alignment horizontal="right" vertical="center"/>
    </xf>
    <xf numFmtId="0" fontId="21" fillId="10" borderId="22" xfId="0" applyFont="1" applyFill="1" applyBorder="1" applyAlignment="1">
      <alignment horizontal="center" vertical="center"/>
    </xf>
    <xf numFmtId="0" fontId="21" fillId="10" borderId="58" xfId="0" applyFont="1" applyFill="1" applyBorder="1" applyAlignment="1">
      <alignment horizontal="center" vertical="center"/>
    </xf>
    <xf numFmtId="170" fontId="21" fillId="0" borderId="58" xfId="1" applyNumberFormat="1" applyFont="1" applyBorder="1" applyAlignment="1">
      <alignment horizontal="right" vertical="center"/>
    </xf>
    <xf numFmtId="170" fontId="21" fillId="10" borderId="58" xfId="1" applyNumberFormat="1" applyFont="1" applyFill="1" applyBorder="1" applyAlignment="1">
      <alignment horizontal="right" vertical="center"/>
    </xf>
    <xf numFmtId="10" fontId="7" fillId="0" borderId="0" xfId="2" applyNumberFormat="1" applyFont="1" applyFill="1" applyBorder="1" applyAlignment="1">
      <alignment horizontal="center" vertical="center"/>
    </xf>
    <xf numFmtId="0" fontId="6" fillId="8" borderId="0" xfId="0" applyFont="1" applyFill="1" applyBorder="1" applyAlignment="1">
      <alignment horizontal="left" vertical="center" wrapText="1"/>
    </xf>
    <xf numFmtId="0" fontId="6" fillId="0" borderId="0" xfId="0" applyFont="1" applyFill="1" applyBorder="1" applyAlignment="1">
      <alignment horizontal="center" vertical="top" wrapText="1"/>
    </xf>
    <xf numFmtId="0" fontId="14" fillId="0" borderId="0" xfId="0" applyFont="1" applyFill="1" applyBorder="1" applyAlignment="1">
      <alignment horizontal="center" vertical="top" wrapText="1"/>
    </xf>
    <xf numFmtId="10" fontId="14" fillId="0" borderId="0" xfId="2" applyNumberFormat="1" applyFont="1" applyFill="1" applyBorder="1" applyAlignment="1">
      <alignment horizontal="center" vertical="top" wrapText="1"/>
    </xf>
    <xf numFmtId="0" fontId="6" fillId="8" borderId="18" xfId="0" applyFont="1" applyFill="1" applyBorder="1" applyAlignment="1">
      <alignment horizontal="center" vertical="top"/>
    </xf>
    <xf numFmtId="0" fontId="6" fillId="9" borderId="60" xfId="0" applyFont="1" applyFill="1" applyBorder="1" applyAlignment="1">
      <alignment horizontal="center" vertical="top"/>
    </xf>
    <xf numFmtId="0" fontId="6" fillId="9" borderId="22" xfId="0" applyFont="1" applyFill="1" applyBorder="1" applyAlignment="1">
      <alignment horizontal="center" vertical="top"/>
    </xf>
    <xf numFmtId="0" fontId="6" fillId="9" borderId="21" xfId="0" applyFont="1" applyFill="1" applyBorder="1" applyAlignment="1">
      <alignment horizontal="center" vertical="top"/>
    </xf>
    <xf numFmtId="170" fontId="7" fillId="10" borderId="21" xfId="1" applyNumberFormat="1" applyFont="1" applyFill="1" applyBorder="1" applyAlignment="1">
      <alignment horizontal="right" vertical="center"/>
    </xf>
    <xf numFmtId="170" fontId="7" fillId="10" borderId="61" xfId="1" applyNumberFormat="1" applyFont="1" applyFill="1" applyBorder="1" applyAlignment="1">
      <alignment horizontal="right" vertical="center"/>
    </xf>
    <xf numFmtId="0" fontId="6" fillId="8" borderId="24" xfId="0" applyFont="1" applyFill="1" applyBorder="1" applyAlignment="1">
      <alignment horizontal="center" vertical="center"/>
    </xf>
    <xf numFmtId="170" fontId="7" fillId="10" borderId="62" xfId="1" applyNumberFormat="1" applyFont="1" applyFill="1" applyBorder="1" applyAlignment="1">
      <alignment horizontal="right" vertical="center"/>
    </xf>
    <xf numFmtId="0" fontId="6" fillId="8" borderId="20" xfId="0" applyFont="1" applyFill="1" applyBorder="1" applyAlignment="1">
      <alignment horizontal="center" vertical="center"/>
    </xf>
    <xf numFmtId="0" fontId="6" fillId="11" borderId="59" xfId="0" applyFont="1" applyFill="1" applyBorder="1" applyAlignment="1">
      <alignment horizontal="center" vertical="center"/>
    </xf>
    <xf numFmtId="170" fontId="6" fillId="8" borderId="59" xfId="1" applyNumberFormat="1" applyFont="1" applyFill="1" applyBorder="1" applyAlignment="1">
      <alignment horizontal="right" vertical="center"/>
    </xf>
    <xf numFmtId="170" fontId="6" fillId="11" borderId="59" xfId="1" applyNumberFormat="1" applyFont="1" applyFill="1" applyBorder="1" applyAlignment="1">
      <alignment horizontal="right" vertical="center"/>
    </xf>
    <xf numFmtId="170" fontId="6" fillId="11" borderId="61" xfId="1" applyNumberFormat="1" applyFont="1" applyFill="1" applyBorder="1" applyAlignment="1">
      <alignment horizontal="right" vertical="center"/>
    </xf>
    <xf numFmtId="0" fontId="6" fillId="11" borderId="56" xfId="0" applyFont="1" applyFill="1" applyBorder="1" applyAlignment="1">
      <alignment horizontal="center" vertical="center"/>
    </xf>
    <xf numFmtId="170" fontId="6" fillId="8" borderId="56" xfId="1" applyNumberFormat="1" applyFont="1" applyFill="1" applyBorder="1" applyAlignment="1">
      <alignment horizontal="right" vertical="center"/>
    </xf>
    <xf numFmtId="170" fontId="6" fillId="11" borderId="56" xfId="1" applyNumberFormat="1" applyFont="1" applyFill="1" applyBorder="1" applyAlignment="1">
      <alignment horizontal="right" vertical="center"/>
    </xf>
    <xf numFmtId="170" fontId="6" fillId="11" borderId="57" xfId="1" applyNumberFormat="1" applyFont="1" applyFill="1" applyBorder="1" applyAlignment="1">
      <alignment horizontal="right" vertical="center"/>
    </xf>
    <xf numFmtId="0" fontId="3" fillId="2" borderId="17" xfId="3" applyNumberFormat="1" applyFont="1" applyFill="1" applyBorder="1" applyAlignment="1" applyProtection="1">
      <alignment horizontal="center" vertical="top" wrapText="1"/>
      <protection locked="0"/>
    </xf>
    <xf numFmtId="0" fontId="14" fillId="4" borderId="23" xfId="0" applyFont="1" applyFill="1" applyBorder="1" applyAlignment="1">
      <alignment vertical="top"/>
    </xf>
    <xf numFmtId="0" fontId="6" fillId="4" borderId="35" xfId="0" applyFont="1" applyFill="1" applyBorder="1" applyAlignment="1">
      <alignment horizontal="center" vertical="top" wrapText="1"/>
    </xf>
    <xf numFmtId="0" fontId="5" fillId="0" borderId="0" xfId="0" applyFont="1" applyBorder="1" applyAlignment="1">
      <alignment vertical="top"/>
    </xf>
    <xf numFmtId="0" fontId="6" fillId="4" borderId="22" xfId="0" applyFont="1" applyFill="1" applyBorder="1" applyAlignment="1">
      <alignment horizontal="center" vertical="top" wrapText="1"/>
    </xf>
    <xf numFmtId="0" fontId="6" fillId="8" borderId="23" xfId="0" applyFont="1" applyFill="1" applyBorder="1" applyAlignment="1">
      <alignment horizontal="center" vertical="center" wrapText="1"/>
    </xf>
    <xf numFmtId="0" fontId="6" fillId="8" borderId="24" xfId="0" applyFont="1" applyFill="1" applyBorder="1" applyAlignment="1">
      <alignment horizontal="center" vertical="center" wrapText="1"/>
    </xf>
    <xf numFmtId="0" fontId="22" fillId="7" borderId="0" xfId="0" applyFont="1" applyFill="1" applyBorder="1" applyAlignment="1">
      <alignment horizontal="center" vertical="center"/>
    </xf>
    <xf numFmtId="0" fontId="22" fillId="0" borderId="0" xfId="0" applyFont="1" applyFill="1" applyAlignment="1">
      <alignment horizontal="center" vertical="center"/>
    </xf>
    <xf numFmtId="0" fontId="9" fillId="2" borderId="24" xfId="0" applyFont="1" applyFill="1" applyBorder="1" applyAlignment="1" applyProtection="1">
      <alignment horizontal="center"/>
      <protection locked="0"/>
    </xf>
    <xf numFmtId="0" fontId="8" fillId="0" borderId="0" xfId="0" applyFont="1" applyFill="1" applyBorder="1" applyAlignment="1" applyProtection="1">
      <alignment horizontal="center"/>
      <protection locked="0"/>
    </xf>
    <xf numFmtId="166" fontId="8" fillId="0" borderId="41" xfId="0" applyNumberFormat="1" applyFont="1" applyFill="1" applyBorder="1" applyAlignment="1" applyProtection="1">
      <alignment horizontal="center"/>
      <protection locked="0"/>
    </xf>
    <xf numFmtId="0" fontId="5" fillId="5" borderId="0" xfId="0" applyFont="1" applyFill="1" applyBorder="1" applyAlignment="1">
      <alignment horizontal="left" vertical="center" wrapText="1"/>
    </xf>
    <xf numFmtId="0" fontId="6" fillId="4" borderId="33" xfId="0" applyFont="1" applyFill="1" applyBorder="1" applyAlignment="1">
      <alignment horizontal="center" vertical="top" wrapText="1"/>
    </xf>
    <xf numFmtId="0" fontId="6" fillId="4" borderId="22" xfId="0" applyFont="1" applyFill="1" applyBorder="1" applyAlignment="1">
      <alignment horizontal="center" vertical="top"/>
    </xf>
    <xf numFmtId="0" fontId="6" fillId="4" borderId="34" xfId="0" applyFont="1" applyFill="1" applyBorder="1" applyAlignment="1">
      <alignment horizontal="center" vertical="top"/>
    </xf>
    <xf numFmtId="0" fontId="13" fillId="4" borderId="23" xfId="3" applyNumberFormat="1" applyFont="1" applyFill="1" applyBorder="1" applyAlignment="1" applyProtection="1">
      <alignment horizontal="center"/>
      <protection locked="0"/>
    </xf>
    <xf numFmtId="0" fontId="13" fillId="4" borderId="22" xfId="3" applyNumberFormat="1" applyFont="1" applyFill="1" applyBorder="1" applyAlignment="1" applyProtection="1">
      <alignment horizontal="center"/>
      <protection locked="0"/>
    </xf>
    <xf numFmtId="0" fontId="13" fillId="4" borderId="34" xfId="3" applyNumberFormat="1" applyFont="1" applyFill="1" applyBorder="1" applyAlignment="1" applyProtection="1">
      <alignment horizontal="center"/>
      <protection locked="0"/>
    </xf>
    <xf numFmtId="0" fontId="13" fillId="4" borderId="2" xfId="3" applyNumberFormat="1" applyFont="1" applyFill="1" applyBorder="1" applyAlignment="1" applyProtection="1">
      <alignment horizontal="center"/>
      <protection locked="0"/>
    </xf>
    <xf numFmtId="0" fontId="13" fillId="4" borderId="3" xfId="3" applyNumberFormat="1" applyFont="1" applyFill="1" applyBorder="1" applyAlignment="1" applyProtection="1">
      <alignment horizontal="center"/>
      <protection locked="0"/>
    </xf>
    <xf numFmtId="0" fontId="13" fillId="4" borderId="16" xfId="3" applyNumberFormat="1" applyFont="1" applyFill="1" applyBorder="1" applyAlignment="1" applyProtection="1">
      <alignment horizontal="center"/>
      <protection locked="0"/>
    </xf>
    <xf numFmtId="0" fontId="13" fillId="4" borderId="17" xfId="3" applyNumberFormat="1" applyFont="1" applyFill="1" applyBorder="1" applyAlignment="1" applyProtection="1">
      <alignment horizontal="center"/>
      <protection locked="0"/>
    </xf>
    <xf numFmtId="0" fontId="13" fillId="4" borderId="6" xfId="3" applyNumberFormat="1" applyFont="1" applyFill="1" applyBorder="1" applyAlignment="1" applyProtection="1">
      <alignment horizontal="center"/>
      <protection locked="0"/>
    </xf>
    <xf numFmtId="0" fontId="9" fillId="2" borderId="29" xfId="0" applyFont="1" applyFill="1" applyBorder="1" applyAlignment="1" applyProtection="1">
      <alignment horizontal="center"/>
      <protection locked="0"/>
    </xf>
    <xf numFmtId="0" fontId="8" fillId="0" borderId="41" xfId="0" applyFont="1" applyFill="1" applyBorder="1" applyAlignment="1" applyProtection="1">
      <alignment horizontal="center"/>
      <protection locked="0"/>
    </xf>
    <xf numFmtId="0" fontId="9" fillId="2" borderId="30" xfId="0" applyFont="1" applyFill="1" applyBorder="1" applyAlignment="1" applyProtection="1">
      <alignment horizontal="right"/>
      <protection locked="0"/>
    </xf>
    <xf numFmtId="0" fontId="9" fillId="2" borderId="25" xfId="0" applyFont="1" applyFill="1" applyBorder="1" applyAlignment="1" applyProtection="1">
      <alignment horizontal="right"/>
      <protection locked="0"/>
    </xf>
    <xf numFmtId="167" fontId="13" fillId="4" borderId="27" xfId="0" applyNumberFormat="1" applyFont="1" applyFill="1" applyBorder="1" applyAlignment="1" applyProtection="1">
      <alignment horizontal="center"/>
      <protection locked="0"/>
    </xf>
    <xf numFmtId="167" fontId="13" fillId="4" borderId="28" xfId="0" applyNumberFormat="1" applyFont="1" applyFill="1" applyBorder="1" applyAlignment="1" applyProtection="1">
      <alignment horizontal="center"/>
      <protection locked="0"/>
    </xf>
    <xf numFmtId="166" fontId="8" fillId="0" borderId="47" xfId="0" applyNumberFormat="1" applyFont="1" applyFill="1" applyBorder="1" applyAlignment="1" applyProtection="1">
      <alignment horizontal="center"/>
      <protection locked="0"/>
    </xf>
    <xf numFmtId="0" fontId="6" fillId="4" borderId="4" xfId="0" applyFont="1" applyFill="1" applyBorder="1" applyAlignment="1">
      <alignment horizontal="center" vertical="top" wrapText="1"/>
    </xf>
    <xf numFmtId="0" fontId="6" fillId="4" borderId="22" xfId="0" applyFont="1" applyFill="1" applyBorder="1" applyAlignment="1">
      <alignment horizontal="center" vertical="top" wrapText="1"/>
    </xf>
    <xf numFmtId="9" fontId="24" fillId="0" borderId="0" xfId="2" applyFont="1" applyFill="1" applyAlignment="1">
      <alignment horizontal="center" vertical="center"/>
    </xf>
  </cellXfs>
  <cellStyles count="6">
    <cellStyle name="Comma" xfId="1" builtinId="3"/>
    <cellStyle name="Comma 2" xfId="4"/>
    <cellStyle name="Normal" xfId="0" builtinId="0"/>
    <cellStyle name="Normal 2" xfId="5"/>
    <cellStyle name="Normal_Sheet1" xfId="3"/>
    <cellStyle name="Percent" xfId="2" builtinId="5"/>
  </cellStyles>
  <dxfs count="23">
    <dxf>
      <font>
        <b/>
        <i val="0"/>
        <color theme="1"/>
      </font>
      <fill>
        <patternFill>
          <bgColor theme="5" tint="0.79998168889431442"/>
        </patternFill>
      </fill>
      <border>
        <top style="thin">
          <color rgb="FFFF0000"/>
        </top>
        <bottom style="thin">
          <color rgb="FFFF0000"/>
        </bottom>
      </border>
    </dxf>
    <dxf>
      <font>
        <b/>
        <i val="0"/>
        <color theme="1"/>
      </font>
      <fill>
        <patternFill>
          <bgColor theme="5" tint="0.79998168889431442"/>
        </patternFill>
      </fill>
      <border>
        <left/>
        <right/>
        <top style="thin">
          <color rgb="FFFF0000"/>
        </top>
        <bottom style="thin">
          <color rgb="FFFF0000"/>
        </bottom>
      </border>
    </dxf>
    <dxf>
      <font>
        <b/>
        <i val="0"/>
        <color theme="1"/>
      </font>
      <fill>
        <patternFill>
          <bgColor theme="5" tint="0.79998168889431442"/>
        </patternFill>
      </fill>
      <border>
        <top style="thin">
          <color rgb="FFFF0000"/>
        </top>
        <bottom style="thin">
          <color rgb="FFFF0000"/>
        </bottom>
      </border>
    </dxf>
    <dxf>
      <font>
        <b/>
        <i val="0"/>
        <color theme="1"/>
      </font>
      <fill>
        <patternFill>
          <bgColor theme="5" tint="0.79998168889431442"/>
        </patternFill>
      </fill>
      <border>
        <top style="thin">
          <color rgb="FFFF0000"/>
        </top>
        <bottom style="thin">
          <color rgb="FFFF0000"/>
        </bottom>
      </border>
    </dxf>
    <dxf>
      <font>
        <b/>
        <i val="0"/>
        <color theme="1"/>
      </font>
      <fill>
        <patternFill>
          <bgColor theme="5" tint="0.79998168889431442"/>
        </patternFill>
      </fill>
      <border>
        <top style="thin">
          <color rgb="FFFF0000"/>
        </top>
        <bottom style="thin">
          <color rgb="FFFF0000"/>
        </bottom>
      </border>
    </dxf>
    <dxf>
      <font>
        <b/>
        <i val="0"/>
        <color theme="1"/>
      </font>
      <fill>
        <patternFill>
          <bgColor theme="5" tint="0.79998168889431442"/>
        </patternFill>
      </fill>
      <border>
        <top style="thin">
          <color rgb="FFFF0000"/>
        </top>
        <bottom style="thin">
          <color rgb="FFFF0000"/>
        </bottom>
      </border>
    </dxf>
    <dxf>
      <font>
        <b/>
        <i val="0"/>
        <color theme="1"/>
      </font>
      <fill>
        <patternFill>
          <bgColor theme="5" tint="0.79998168889431442"/>
        </patternFill>
      </fill>
      <border>
        <left/>
        <right/>
        <top style="thin">
          <color rgb="FFFF0000"/>
        </top>
        <bottom style="thin">
          <color rgb="FFFF0000"/>
        </bottom>
      </border>
    </dxf>
    <dxf>
      <font>
        <b/>
        <i val="0"/>
        <color theme="1"/>
      </font>
      <fill>
        <patternFill>
          <bgColor theme="5" tint="0.79998168889431442"/>
        </patternFill>
      </fill>
      <border>
        <top style="thin">
          <color rgb="FFFF0000"/>
        </top>
        <bottom style="thin">
          <color rgb="FFFF0000"/>
        </bottom>
      </border>
    </dxf>
    <dxf>
      <font>
        <b/>
        <i val="0"/>
        <color theme="1"/>
      </font>
      <fill>
        <patternFill>
          <bgColor theme="5" tint="0.79998168889431442"/>
        </patternFill>
      </fill>
      <border>
        <top style="thin">
          <color rgb="FFFF0000"/>
        </top>
        <bottom style="thin">
          <color rgb="FFFF0000"/>
        </bottom>
      </border>
    </dxf>
    <dxf>
      <font>
        <b/>
        <i val="0"/>
        <color theme="1"/>
      </font>
      <fill>
        <patternFill>
          <bgColor theme="5" tint="0.79998168889431442"/>
        </patternFill>
      </fill>
      <border>
        <top style="thin">
          <color rgb="FFFF0000"/>
        </top>
        <bottom style="thin">
          <color rgb="FFFF0000"/>
        </bottom>
      </border>
    </dxf>
    <dxf>
      <font>
        <b/>
        <i val="0"/>
        <color theme="1"/>
      </font>
      <fill>
        <patternFill>
          <bgColor theme="5" tint="0.79998168889431442"/>
        </patternFill>
      </fill>
      <border>
        <top style="thin">
          <color rgb="FFFF0000"/>
        </top>
        <bottom style="thin">
          <color rgb="FFFF0000"/>
        </bottom>
      </border>
    </dxf>
    <dxf>
      <font>
        <b/>
        <i val="0"/>
        <color theme="1"/>
      </font>
      <fill>
        <patternFill>
          <bgColor theme="5" tint="0.79998168889431442"/>
        </patternFill>
      </fill>
      <border>
        <left/>
        <right/>
        <top style="thin">
          <color rgb="FFFF0000"/>
        </top>
        <bottom style="thin">
          <color rgb="FFFF0000"/>
        </bottom>
      </border>
    </dxf>
    <dxf>
      <font>
        <b/>
        <i val="0"/>
        <color theme="1"/>
      </font>
      <fill>
        <patternFill>
          <bgColor theme="5" tint="0.79998168889431442"/>
        </patternFill>
      </fill>
      <border>
        <top style="thin">
          <color rgb="FFFF0000"/>
        </top>
        <bottom style="thin">
          <color rgb="FFFF0000"/>
        </bottom>
      </border>
    </dxf>
    <dxf>
      <font>
        <b/>
        <i val="0"/>
        <color theme="1"/>
      </font>
      <fill>
        <patternFill>
          <bgColor theme="5" tint="0.79998168889431442"/>
        </patternFill>
      </fill>
      <border>
        <top style="thin">
          <color rgb="FFFF0000"/>
        </top>
        <bottom style="thin">
          <color rgb="FFFF0000"/>
        </bottom>
      </border>
    </dxf>
    <dxf>
      <font>
        <b/>
        <i val="0"/>
        <color theme="1"/>
      </font>
      <fill>
        <patternFill>
          <bgColor theme="5" tint="0.79998168889431442"/>
        </patternFill>
      </fill>
      <border>
        <top style="thin">
          <color rgb="FFFF0000"/>
        </top>
        <bottom style="thin">
          <color rgb="FFFF0000"/>
        </bottom>
      </border>
    </dxf>
    <dxf>
      <font>
        <b val="0"/>
        <i val="0"/>
        <strike val="0"/>
        <condense val="0"/>
        <extend val="0"/>
        <outline val="0"/>
        <shadow val="0"/>
        <u val="none"/>
        <vertAlign val="baseline"/>
        <sz val="9"/>
        <color auto="1"/>
        <name val="Calibri"/>
        <scheme val="none"/>
      </font>
      <numFmt numFmtId="14" formatCode="0.00%"/>
      <fill>
        <patternFill patternType="none">
          <fgColor indexed="64"/>
          <bgColor auto="1"/>
        </patternFill>
      </fill>
      <alignment horizontal="center" vertical="center" textRotation="0" indent="0" justifyLastLine="0" shrinkToFit="0" readingOrder="0"/>
    </dxf>
    <dxf>
      <font>
        <b val="0"/>
        <i val="0"/>
        <strike val="0"/>
        <condense val="0"/>
        <extend val="0"/>
        <outline val="0"/>
        <shadow val="0"/>
        <u val="none"/>
        <vertAlign val="baseline"/>
        <sz val="9"/>
        <color auto="1"/>
        <name val="Calibri"/>
        <scheme val="none"/>
      </font>
      <numFmt numFmtId="14" formatCode="0.00%"/>
      <fill>
        <patternFill patternType="none">
          <fgColor indexed="64"/>
          <bgColor auto="1"/>
        </patternFill>
      </fill>
      <alignment horizontal="center" vertical="center" textRotation="0" indent="0" justifyLastLine="0" shrinkToFit="0" readingOrder="0"/>
    </dxf>
    <dxf>
      <font>
        <b val="0"/>
        <i val="0"/>
        <strike val="0"/>
        <condense val="0"/>
        <extend val="0"/>
        <outline val="0"/>
        <shadow val="0"/>
        <u val="none"/>
        <vertAlign val="baseline"/>
        <sz val="9"/>
        <color auto="1"/>
        <name val="Calibri"/>
        <scheme val="none"/>
      </font>
      <numFmt numFmtId="14" formatCode="0.00%"/>
      <fill>
        <patternFill patternType="none">
          <fgColor indexed="64"/>
          <bgColor auto="1"/>
        </patternFill>
      </fill>
      <alignment horizontal="center" vertical="center" textRotation="0" indent="0" justifyLastLine="0" shrinkToFit="0" readingOrder="0"/>
    </dxf>
    <dxf>
      <font>
        <b val="0"/>
        <i val="0"/>
        <strike val="0"/>
        <condense val="0"/>
        <extend val="0"/>
        <outline val="0"/>
        <shadow val="0"/>
        <u val="none"/>
        <vertAlign val="baseline"/>
        <sz val="9"/>
        <color auto="1"/>
        <name val="Calibri"/>
        <scheme val="none"/>
      </font>
      <numFmt numFmtId="14" formatCode="0.00%"/>
      <fill>
        <patternFill patternType="none">
          <fgColor indexed="64"/>
          <bgColor auto="1"/>
        </patternFill>
      </fill>
      <alignment horizontal="center" vertical="center" textRotation="0" indent="0" justifyLastLine="0" shrinkToFit="0" readingOrder="0"/>
    </dxf>
    <dxf>
      <font>
        <b/>
        <strike val="0"/>
        <outline val="0"/>
        <shadow val="0"/>
        <u val="none"/>
        <vertAlign val="baseline"/>
        <sz val="9"/>
        <color auto="1"/>
        <name val="Calibri"/>
        <scheme val="none"/>
      </font>
      <fill>
        <patternFill patternType="none">
          <fgColor indexed="64"/>
          <bgColor auto="1"/>
        </patternFill>
      </fill>
      <alignment horizontal="center" vertical="center" textRotation="0" indent="0" justifyLastLine="0" shrinkToFit="0" readingOrder="0"/>
    </dxf>
    <dxf>
      <font>
        <b/>
        <strike val="0"/>
        <outline val="0"/>
        <shadow val="0"/>
        <u val="none"/>
        <vertAlign val="baseline"/>
        <sz val="9"/>
        <color theme="0"/>
        <name val="Calibri"/>
        <scheme val="none"/>
      </font>
      <fill>
        <patternFill patternType="none">
          <fgColor indexed="64"/>
          <bgColor theme="8"/>
        </patternFill>
      </fill>
      <alignment horizontal="left" vertical="center" textRotation="0" wrapText="1" indent="0" justifyLastLine="0" shrinkToFit="0" readingOrder="0"/>
    </dxf>
    <dxf>
      <font>
        <b val="0"/>
        <i val="0"/>
        <strike val="0"/>
        <condense val="0"/>
        <extend val="0"/>
        <outline val="0"/>
        <shadow val="0"/>
        <u val="none"/>
        <vertAlign val="baseline"/>
        <sz val="9"/>
        <color auto="1"/>
        <name val="Calibri"/>
        <scheme val="none"/>
      </font>
      <fill>
        <patternFill patternType="none">
          <fgColor indexed="64"/>
          <bgColor auto="1"/>
        </patternFill>
      </fill>
      <alignment horizontal="center" vertical="center" textRotation="0" indent="0" justifyLastLine="0" shrinkToFit="0" readingOrder="0"/>
    </dxf>
    <dxf>
      <font>
        <strike val="0"/>
        <outline val="0"/>
        <shadow val="0"/>
        <u val="none"/>
        <vertAlign val="baseline"/>
        <sz val="9"/>
        <color theme="0"/>
        <name val="Calibri"/>
        <scheme val="none"/>
      </font>
      <fill>
        <patternFill patternType="none">
          <fgColor indexed="64"/>
          <bgColor auto="1"/>
        </patternFill>
      </fill>
      <alignment horizontal="center" vertical="top" textRotation="0" wrapText="1" indent="0" justifyLastLine="0" shrinkToFit="0" readingOrder="0"/>
    </dxf>
  </dxfs>
  <tableStyles count="0" defaultTableStyle="TableStyleMedium2" defaultPivotStyle="PivotStyleLight16"/>
  <colors>
    <mruColors>
      <color rgb="FFEC685A"/>
      <color rgb="FFF3AC0D"/>
      <color rgb="FFFCE8BA"/>
      <color rgb="FFE7F1F9"/>
      <color rgb="FFF8DCAE"/>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microsoft.com/office/2007/relationships/slicerCache" Target="slicerCaches/slicerCache2.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16931</xdr:rowOff>
    </xdr:from>
    <xdr:to>
      <xdr:col>0</xdr:col>
      <xdr:colOff>0</xdr:colOff>
      <xdr:row>18</xdr:row>
      <xdr:rowOff>64346</xdr:rowOff>
    </xdr:to>
    <mc:AlternateContent xmlns:mc="http://schemas.openxmlformats.org/markup-compatibility/2006" xmlns:sle15="http://schemas.microsoft.com/office/drawing/2012/slicer">
      <mc:Choice Requires="sle15">
        <xdr:graphicFrame macro="">
          <xdr:nvGraphicFramePr>
            <xdr:cNvPr id="2" name="Tier"/>
            <xdr:cNvGraphicFramePr/>
          </xdr:nvGraphicFramePr>
          <xdr:xfrm>
            <a:off x="0" y="0"/>
            <a:ext cx="0" cy="0"/>
          </xdr:xfrm>
          <a:graphic>
            <a:graphicData uri="http://schemas.microsoft.com/office/drawing/2010/slicer">
              <sle:slicer xmlns:sle="http://schemas.microsoft.com/office/drawing/2010/slicer" name="Tier"/>
            </a:graphicData>
          </a:graphic>
        </xdr:graphicFrame>
      </mc:Choice>
      <mc:Fallback xmlns="">
        <xdr:sp macro="" textlink="">
          <xdr:nvSpPr>
            <xdr:cNvPr id="0" name=""/>
            <xdr:cNvSpPr>
              <a:spLocks noTextEdit="1"/>
            </xdr:cNvSpPr>
          </xdr:nvSpPr>
          <xdr:spPr>
            <a:xfrm>
              <a:off x="0" y="16931"/>
              <a:ext cx="0" cy="855135"/>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supported in Excel 2013 or later.
If the shape was modified in an earlier version of Excel, or if the workbook was saved in Excel 2007 or earlier, the slicer can't be used.</a:t>
              </a:r>
            </a:p>
          </xdr:txBody>
        </xdr:sp>
      </mc:Fallback>
    </mc:AlternateContent>
    <xdr:clientData/>
  </xdr:twoCellAnchor>
  <xdr:twoCellAnchor editAs="absolute">
    <xdr:from>
      <xdr:col>0</xdr:col>
      <xdr:colOff>0</xdr:colOff>
      <xdr:row>0</xdr:row>
      <xdr:rowOff>0</xdr:rowOff>
    </xdr:from>
    <xdr:to>
      <xdr:col>0</xdr:col>
      <xdr:colOff>0</xdr:colOff>
      <xdr:row>18</xdr:row>
      <xdr:rowOff>69426</xdr:rowOff>
    </xdr:to>
    <mc:AlternateContent xmlns:mc="http://schemas.openxmlformats.org/markup-compatibility/2006" xmlns:sle15="http://schemas.microsoft.com/office/drawing/2012/slicer">
      <mc:Choice Requires="sle15">
        <xdr:graphicFrame macro="">
          <xdr:nvGraphicFramePr>
            <xdr:cNvPr id="3" name="Metric"/>
            <xdr:cNvGraphicFramePr/>
          </xdr:nvGraphicFramePr>
          <xdr:xfrm>
            <a:off x="0" y="0"/>
            <a:ext cx="0" cy="0"/>
          </xdr:xfrm>
          <a:graphic>
            <a:graphicData uri="http://schemas.microsoft.com/office/drawing/2010/slicer">
              <sle:slicer xmlns:sle="http://schemas.microsoft.com/office/drawing/2010/slicer" name="Metric"/>
            </a:graphicData>
          </a:graphic>
        </xdr:graphicFrame>
      </mc:Choice>
      <mc:Fallback xmlns="">
        <xdr:sp macro="" textlink="">
          <xdr:nvSpPr>
            <xdr:cNvPr id="0" name=""/>
            <xdr:cNvSpPr>
              <a:spLocks noTextEdit="1"/>
            </xdr:cNvSpPr>
          </xdr:nvSpPr>
          <xdr:spPr>
            <a:xfrm>
              <a:off x="0" y="0"/>
              <a:ext cx="0" cy="877146"/>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supported in Excel 2013 or later.
If the shape was modified in an earlier version of Excel, or if the workbook was saved in Excel 2007 or earlier, the slicer can't be used.</a:t>
              </a:r>
            </a:p>
          </xdr:txBody>
        </xdr:sp>
      </mc:Fallback>
    </mc:AlternateContent>
    <xdr:clientData/>
  </xdr:twoCellAnchor>
  <xdr:twoCellAnchor editAs="absolute">
    <xdr:from>
      <xdr:col>0</xdr:col>
      <xdr:colOff>0</xdr:colOff>
      <xdr:row>0</xdr:row>
      <xdr:rowOff>15240</xdr:rowOff>
    </xdr:from>
    <xdr:to>
      <xdr:col>0</xdr:col>
      <xdr:colOff>1889760</xdr:colOff>
      <xdr:row>33</xdr:row>
      <xdr:rowOff>30480</xdr:rowOff>
    </xdr:to>
    <mc:AlternateContent xmlns:mc="http://schemas.openxmlformats.org/markup-compatibility/2006" xmlns:sle15="http://schemas.microsoft.com/office/drawing/2012/slicer">
      <mc:Choice Requires="sle15">
        <xdr:graphicFrame macro="">
          <xdr:nvGraphicFramePr>
            <xdr:cNvPr id="4" name="Tier 1"/>
            <xdr:cNvGraphicFramePr/>
          </xdr:nvGraphicFramePr>
          <xdr:xfrm>
            <a:off x="0" y="0"/>
            <a:ext cx="0" cy="0"/>
          </xdr:xfrm>
          <a:graphic>
            <a:graphicData uri="http://schemas.microsoft.com/office/drawing/2010/slicer">
              <sle:slicer xmlns:sle="http://schemas.microsoft.com/office/drawing/2010/slicer" name="Tier 1"/>
            </a:graphicData>
          </a:graphic>
        </xdr:graphicFrame>
      </mc:Choice>
      <mc:Fallback xmlns="">
        <xdr:sp macro="" textlink="">
          <xdr:nvSpPr>
            <xdr:cNvPr id="0" name=""/>
            <xdr:cNvSpPr>
              <a:spLocks noTextEdit="1"/>
            </xdr:cNvSpPr>
          </xdr:nvSpPr>
          <xdr:spPr>
            <a:xfrm>
              <a:off x="0" y="15240"/>
              <a:ext cx="1889760" cy="1280160"/>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supported in Excel 2013 or later.
If the shape was modified in an earlier version of Excel, or if the workbook was saved in Excel 2007 or earlier, the slicer can't be used.</a:t>
              </a:r>
            </a:p>
          </xdr:txBody>
        </xdr:sp>
      </mc:Fallback>
    </mc:AlternateContent>
    <xdr:clientData/>
  </xdr:twoCellAnchor>
  <xdr:twoCellAnchor editAs="absolute">
    <xdr:from>
      <xdr:col>4</xdr:col>
      <xdr:colOff>472440</xdr:colOff>
      <xdr:row>0</xdr:row>
      <xdr:rowOff>7620</xdr:rowOff>
    </xdr:from>
    <xdr:to>
      <xdr:col>4</xdr:col>
      <xdr:colOff>472440</xdr:colOff>
      <xdr:row>18</xdr:row>
      <xdr:rowOff>83820</xdr:rowOff>
    </xdr:to>
    <mc:AlternateContent xmlns:mc="http://schemas.openxmlformats.org/markup-compatibility/2006" xmlns:sle15="http://schemas.microsoft.com/office/drawing/2012/slicer">
      <mc:Choice Requires="sle15">
        <xdr:graphicFrame macro="">
          <xdr:nvGraphicFramePr>
            <xdr:cNvPr id="5" name="Metric 1"/>
            <xdr:cNvGraphicFramePr/>
          </xdr:nvGraphicFramePr>
          <xdr:xfrm>
            <a:off x="0" y="0"/>
            <a:ext cx="0" cy="0"/>
          </xdr:xfrm>
          <a:graphic>
            <a:graphicData uri="http://schemas.microsoft.com/office/drawing/2010/slicer">
              <sle:slicer xmlns:sle="http://schemas.microsoft.com/office/drawing/2010/slicer" name="Metric 1"/>
            </a:graphicData>
          </a:graphic>
        </xdr:graphicFrame>
      </mc:Choice>
      <mc:Fallback xmlns="">
        <xdr:sp macro="" textlink="">
          <xdr:nvSpPr>
            <xdr:cNvPr id="0" name=""/>
            <xdr:cNvSpPr>
              <a:spLocks noTextEdit="1"/>
            </xdr:cNvSpPr>
          </xdr:nvSpPr>
          <xdr:spPr>
            <a:xfrm>
              <a:off x="5029200" y="7620"/>
              <a:ext cx="0" cy="883920"/>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supported in Excel 2013 or later.
If the shape was modified in an earlier version of Excel, or if the workbook was saved in Excel 2007 or earlier, the slicer can't be used.</a:t>
              </a:r>
            </a:p>
          </xdr:txBody>
        </xdr:sp>
      </mc:Fallback>
    </mc:AlternateContent>
    <xdr:clientData/>
  </xdr:twoCellAnchor>
  <xdr:twoCellAnchor editAs="absolute">
    <xdr:from>
      <xdr:col>0</xdr:col>
      <xdr:colOff>0</xdr:colOff>
      <xdr:row>33</xdr:row>
      <xdr:rowOff>38100</xdr:rowOff>
    </xdr:from>
    <xdr:to>
      <xdr:col>0</xdr:col>
      <xdr:colOff>1897380</xdr:colOff>
      <xdr:row>57</xdr:row>
      <xdr:rowOff>53340</xdr:rowOff>
    </xdr:to>
    <mc:AlternateContent xmlns:mc="http://schemas.openxmlformats.org/markup-compatibility/2006" xmlns:sle15="http://schemas.microsoft.com/office/drawing/2012/slicer">
      <mc:Choice Requires="sle15">
        <xdr:graphicFrame macro="">
          <xdr:nvGraphicFramePr>
            <xdr:cNvPr id="6" name="Metric 2"/>
            <xdr:cNvGraphicFramePr/>
          </xdr:nvGraphicFramePr>
          <xdr:xfrm>
            <a:off x="0" y="0"/>
            <a:ext cx="0" cy="0"/>
          </xdr:xfrm>
          <a:graphic>
            <a:graphicData uri="http://schemas.microsoft.com/office/drawing/2010/slicer">
              <sle:slicer xmlns:sle="http://schemas.microsoft.com/office/drawing/2010/slicer" name="Metric 2"/>
            </a:graphicData>
          </a:graphic>
        </xdr:graphicFrame>
      </mc:Choice>
      <mc:Fallback xmlns="">
        <xdr:sp macro="" textlink="">
          <xdr:nvSpPr>
            <xdr:cNvPr id="0" name=""/>
            <xdr:cNvSpPr>
              <a:spLocks noTextEdit="1"/>
            </xdr:cNvSpPr>
          </xdr:nvSpPr>
          <xdr:spPr>
            <a:xfrm>
              <a:off x="0" y="1303020"/>
              <a:ext cx="1897380" cy="1996440"/>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supported in Excel 2013 or later.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Tier" sourceName="Tier">
  <extLst>
    <x:ext xmlns:x15="http://schemas.microsoft.com/office/spreadsheetml/2010/11/main" uri="{2F2917AC-EB37-4324-AD4E-5DD8C200BD13}">
      <x15:tableSlicerCache tableId="2" column="2">
        <x15:extLst>
          <ext xmlns="http://schemas.openxmlformats.org/spreadsheetml/2006/main" xmlns:xcalcf="http://schemas.microsoft.com/office/spreadsheetml/2018/calcfeatures" uri="{B58B0392-4F1F-4190-BB64-5DF3571DCE5F}">
            <xcalcf:calcFeatures>
              <xcalcf:feature name="microsoft.com:RD"/>
              <xcalcf:feature name="microsoft.com:FV"/>
            </xcalcf:calcFeatures>
          </ext>
        </x15:extLst>
      </x15:tableSlicerCache>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licer_Metric" sourceName="Metric">
  <extLst>
    <x:ext xmlns:x15="http://schemas.microsoft.com/office/spreadsheetml/2010/11/main" uri="{2F2917AC-EB37-4324-AD4E-5DD8C200BD13}">
      <x15:tableSlicerCache tableId="2" column="1"/>
    </x:ext>
  </extLst>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Tier" cache="Slicer_Tier" caption="Tier" columnCount="6" style="SlicerStyleDark2" rowHeight="468000"/>
  <slicer name="Tier 1" cache="Slicer_Tier" caption="Tier" style="SlicerStyleLight4" rowHeight="144000"/>
  <slicer name="Metric" cache="Slicer_Metric" caption="Metric" columnCount="5" style="SlicerStyleDark2" rowHeight="234950"/>
  <slicer name="Metric 1" cache="Slicer_Metric" caption="Metric" columnCount="3" style="SlicerStyleLight4" rowHeight="144000"/>
  <slicer name="Metric 2" cache="Slicer_Metric" caption="Metric" style="SlicerStyleLight4" rowHeight="144000"/>
</slicers>
</file>

<file path=xl/tables/table1.xml><?xml version="1.0" encoding="utf-8"?>
<table xmlns="http://schemas.openxmlformats.org/spreadsheetml/2006/main" id="2" name="Table3" displayName="Table3" ref="B2:G47" totalsRowShown="0" headerRowDxfId="22" dataDxfId="21" dataCellStyle="Percent">
  <autoFilter ref="B2:G47">
    <filterColumn colId="1">
      <filters>
        <filter val="Tier 2"/>
      </filters>
    </filterColumn>
  </autoFilter>
  <tableColumns count="6">
    <tableColumn id="1" name="Metric" dataDxfId="20"/>
    <tableColumn id="2" name="Tier" dataDxfId="19"/>
    <tableColumn id="4" name="A" dataDxfId="18" dataCellStyle="Percent"/>
    <tableColumn id="5" name="B" dataDxfId="17" dataCellStyle="Percent"/>
    <tableColumn id="6" name="C" dataDxfId="16" dataCellStyle="Percent"/>
    <tableColumn id="17" name="Total" dataDxfId="15" dataCellStyle="Percent"/>
  </tableColumns>
  <tableStyleInfo name="TableStyleMedium6" showFirstColumn="1" showLastColumn="1" showRowStripes="0" showColumnStripes="1"/>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microsoft.com/office/2007/relationships/slicer" Target="../slicers/slicer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2"/>
  <sheetViews>
    <sheetView showGridLines="0" tabSelected="1" workbookViewId="0">
      <selection activeCell="A2" sqref="A2"/>
    </sheetView>
  </sheetViews>
  <sheetFormatPr defaultRowHeight="12" customHeight="1" x14ac:dyDescent="0.3"/>
  <cols>
    <col min="1" max="1" width="10.77734375" style="115" customWidth="1"/>
    <col min="2" max="2" width="7.44140625" style="115" bestFit="1" customWidth="1"/>
    <col min="3" max="16384" width="8.88671875" style="115"/>
  </cols>
  <sheetData>
    <row r="1" spans="1:10" s="110" customFormat="1" ht="20.399999999999999" customHeight="1" thickBot="1" x14ac:dyDescent="0.35">
      <c r="A1" s="163" t="s">
        <v>61</v>
      </c>
      <c r="B1" s="163"/>
      <c r="C1" s="163"/>
      <c r="D1" s="163"/>
      <c r="E1" s="163"/>
      <c r="F1" s="163"/>
      <c r="G1" s="112"/>
      <c r="H1" s="112"/>
      <c r="I1" s="112"/>
      <c r="J1" s="112"/>
    </row>
    <row r="2" spans="1:10" s="108" customFormat="1" ht="12" customHeight="1" thickBot="1" x14ac:dyDescent="0.35">
      <c r="A2" s="139"/>
      <c r="B2" s="140" t="s">
        <v>11</v>
      </c>
      <c r="C2" s="141" t="s">
        <v>43</v>
      </c>
      <c r="D2" s="141" t="s">
        <v>44</v>
      </c>
      <c r="E2" s="141" t="s">
        <v>45</v>
      </c>
      <c r="F2" s="142" t="s">
        <v>9</v>
      </c>
      <c r="G2" s="113"/>
      <c r="H2" s="113"/>
      <c r="I2" s="113"/>
    </row>
    <row r="3" spans="1:10" s="110" customFormat="1" ht="12" customHeight="1" x14ac:dyDescent="0.3">
      <c r="A3" s="161" t="s">
        <v>49</v>
      </c>
      <c r="B3" s="124" t="s">
        <v>5</v>
      </c>
      <c r="C3" s="125">
        <f>'Customer A'!BaseRev2019_Q1</f>
        <v>1100000</v>
      </c>
      <c r="D3" s="126">
        <f>'Customer B'!BaseRev2019_Q1</f>
        <v>650000</v>
      </c>
      <c r="E3" s="125">
        <f>'Customer C'!BaseRev2019_Q1</f>
        <v>910000</v>
      </c>
      <c r="F3" s="143">
        <f>SUM(C3:E3)</f>
        <v>2660000</v>
      </c>
      <c r="G3" s="112"/>
      <c r="H3" s="112"/>
      <c r="I3" s="112"/>
    </row>
    <row r="4" spans="1:10" s="110" customFormat="1" ht="12" customHeight="1" x14ac:dyDescent="0.3">
      <c r="A4" s="162"/>
      <c r="B4" s="127" t="s">
        <v>6</v>
      </c>
      <c r="C4" s="128">
        <f>'Customer A'!BaseRev2019_Q2</f>
        <v>1600000</v>
      </c>
      <c r="D4" s="129">
        <f>'Customer B'!BaseRev2019_Q2</f>
        <v>600000</v>
      </c>
      <c r="E4" s="128">
        <f>'Customer C'!BaseRev2019_Q2</f>
        <v>1120000</v>
      </c>
      <c r="F4" s="144">
        <f t="shared" ref="F4:F6" si="0">SUM(C4:E4)</f>
        <v>3320000</v>
      </c>
      <c r="G4" s="112"/>
      <c r="H4" s="112"/>
      <c r="I4" s="112"/>
    </row>
    <row r="5" spans="1:10" s="110" customFormat="1" ht="12" customHeight="1" x14ac:dyDescent="0.3">
      <c r="A5" s="162"/>
      <c r="B5" s="127" t="s">
        <v>7</v>
      </c>
      <c r="C5" s="128">
        <f>'Customer A'!BaseRev2019_Q3</f>
        <v>2420000</v>
      </c>
      <c r="D5" s="129">
        <f>'Customer B'!BaseRev2019_Q3</f>
        <v>590000</v>
      </c>
      <c r="E5" s="128">
        <f>'Customer C'!BaseRev2019_Q3</f>
        <v>760000</v>
      </c>
      <c r="F5" s="144">
        <f t="shared" si="0"/>
        <v>3770000</v>
      </c>
      <c r="G5" s="112"/>
      <c r="H5" s="112"/>
      <c r="I5" s="112"/>
    </row>
    <row r="6" spans="1:10" s="110" customFormat="1" ht="12" customHeight="1" x14ac:dyDescent="0.3">
      <c r="A6" s="162"/>
      <c r="B6" s="127" t="s">
        <v>8</v>
      </c>
      <c r="C6" s="128">
        <f>'Customer A'!BaseRev2019_Q4</f>
        <v>1710000</v>
      </c>
      <c r="D6" s="129">
        <f>'Customer B'!BaseRev2019_Q4</f>
        <v>750000</v>
      </c>
      <c r="E6" s="128">
        <f>'Customer C'!BaseRev2019_Q4</f>
        <v>960000</v>
      </c>
      <c r="F6" s="144">
        <f t="shared" si="0"/>
        <v>3420000</v>
      </c>
      <c r="G6" s="112"/>
      <c r="H6" s="112"/>
      <c r="I6" s="112"/>
    </row>
    <row r="7" spans="1:10" s="114" customFormat="1" ht="12" customHeight="1" thickBot="1" x14ac:dyDescent="0.35">
      <c r="A7" s="145"/>
      <c r="B7" s="148" t="s">
        <v>9</v>
      </c>
      <c r="C7" s="149">
        <f>SUBTOTAL(109,C3:C6)</f>
        <v>6830000</v>
      </c>
      <c r="D7" s="150">
        <f t="shared" ref="D7:F7" si="1">SUBTOTAL(109,D3:D6)</f>
        <v>2590000</v>
      </c>
      <c r="E7" s="149">
        <f t="shared" si="1"/>
        <v>3750000</v>
      </c>
      <c r="F7" s="151">
        <f t="shared" si="1"/>
        <v>13170000</v>
      </c>
      <c r="G7" s="134"/>
      <c r="H7" s="134"/>
      <c r="I7" s="134"/>
    </row>
    <row r="8" spans="1:10" s="110" customFormat="1" ht="12" customHeight="1" x14ac:dyDescent="0.3">
      <c r="A8" s="161" t="s">
        <v>60</v>
      </c>
      <c r="B8" s="130" t="s">
        <v>5</v>
      </c>
      <c r="C8" s="125">
        <f>'Customer A'!D17</f>
        <v>800000</v>
      </c>
      <c r="D8" s="126">
        <f>'Customer B'!D17</f>
        <v>470000</v>
      </c>
      <c r="E8" s="125">
        <f>'Customer C'!D17</f>
        <v>795000</v>
      </c>
      <c r="F8" s="143">
        <f t="shared" ref="F8:F11" si="2">SUM(C8:E8)</f>
        <v>2065000</v>
      </c>
      <c r="G8" s="112"/>
      <c r="H8" s="112"/>
      <c r="I8" s="112"/>
    </row>
    <row r="9" spans="1:10" s="110" customFormat="1" ht="12" customHeight="1" x14ac:dyDescent="0.3">
      <c r="A9" s="162"/>
      <c r="B9" s="127" t="s">
        <v>6</v>
      </c>
      <c r="C9" s="128">
        <f>'Customer A'!D21</f>
        <v>1300000</v>
      </c>
      <c r="D9" s="129">
        <f>'Customer B'!D21</f>
        <v>450000</v>
      </c>
      <c r="E9" s="128">
        <f>'Customer C'!D21</f>
        <v>910000</v>
      </c>
      <c r="F9" s="144">
        <f t="shared" si="2"/>
        <v>2660000</v>
      </c>
      <c r="G9" s="112"/>
      <c r="H9" s="112"/>
      <c r="I9" s="112"/>
    </row>
    <row r="10" spans="1:10" s="110" customFormat="1" ht="12" customHeight="1" x14ac:dyDescent="0.3">
      <c r="A10" s="162"/>
      <c r="B10" s="127" t="s">
        <v>7</v>
      </c>
      <c r="C10" s="128">
        <f>'Customer A'!D25</f>
        <v>2150000</v>
      </c>
      <c r="D10" s="129">
        <f>'Customer B'!D25</f>
        <v>425000</v>
      </c>
      <c r="E10" s="128">
        <f>'Customer C'!D25</f>
        <v>580000</v>
      </c>
      <c r="F10" s="144">
        <f t="shared" si="2"/>
        <v>3155000</v>
      </c>
      <c r="G10" s="112"/>
      <c r="H10" s="112"/>
      <c r="I10" s="112"/>
    </row>
    <row r="11" spans="1:10" s="110" customFormat="1" ht="12" customHeight="1" x14ac:dyDescent="0.3">
      <c r="A11" s="162"/>
      <c r="B11" s="131" t="s">
        <v>8</v>
      </c>
      <c r="C11" s="132">
        <f>'Customer A'!D29</f>
        <v>1500000</v>
      </c>
      <c r="D11" s="133">
        <f>'Customer B'!D29</f>
        <v>585000</v>
      </c>
      <c r="E11" s="132">
        <f>'Customer C'!D29</f>
        <v>765000</v>
      </c>
      <c r="F11" s="146">
        <f t="shared" si="2"/>
        <v>2850000</v>
      </c>
    </row>
    <row r="12" spans="1:10" s="114" customFormat="1" ht="12" customHeight="1" thickBot="1" x14ac:dyDescent="0.35">
      <c r="A12" s="147"/>
      <c r="B12" s="152" t="s">
        <v>9</v>
      </c>
      <c r="C12" s="153">
        <f>SUBTOTAL(109,C8:C11)</f>
        <v>5750000</v>
      </c>
      <c r="D12" s="154">
        <f t="shared" ref="D12" si="3">SUBTOTAL(109,D8:D11)</f>
        <v>1930000</v>
      </c>
      <c r="E12" s="153">
        <f t="shared" ref="E12" si="4">SUBTOTAL(109,E8:E11)</f>
        <v>3050000</v>
      </c>
      <c r="F12" s="155">
        <f t="shared" ref="F12" si="5">SUBTOTAL(109,F8:F11)</f>
        <v>10730000</v>
      </c>
      <c r="G12" s="134"/>
      <c r="H12" s="134"/>
      <c r="I12" s="134"/>
    </row>
  </sheetData>
  <mergeCells count="3">
    <mergeCell ref="A3:A6"/>
    <mergeCell ref="A8:A11"/>
    <mergeCell ref="A1:F1"/>
  </mergeCells>
  <pageMargins left="0.7" right="0.7" top="0.75" bottom="0.75"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62"/>
  <sheetViews>
    <sheetView workbookViewId="0">
      <selection activeCell="E57" sqref="E57"/>
    </sheetView>
  </sheetViews>
  <sheetFormatPr defaultColWidth="0" defaultRowHeight="12" x14ac:dyDescent="0.3"/>
  <cols>
    <col min="1" max="1" width="28.109375" style="105" customWidth="1"/>
    <col min="2" max="2" width="20.109375" style="121" customWidth="1"/>
    <col min="3" max="3" width="7.88671875" style="116" customWidth="1"/>
    <col min="4" max="6" width="10.33203125" style="105" customWidth="1"/>
    <col min="7" max="7" width="10.33203125" style="122" customWidth="1"/>
    <col min="8" max="8" width="10" style="105" hidden="1" customWidth="1"/>
    <col min="9" max="24" width="0" style="105" hidden="1" customWidth="1"/>
    <col min="25" max="16384" width="8.88671875" style="105" hidden="1"/>
  </cols>
  <sheetData>
    <row r="1" spans="2:9" ht="15.6" x14ac:dyDescent="0.3">
      <c r="B1" s="164" t="s">
        <v>41</v>
      </c>
      <c r="C1" s="164"/>
      <c r="D1" s="164"/>
      <c r="E1" s="164"/>
      <c r="F1" s="164"/>
      <c r="G1" s="164"/>
    </row>
    <row r="2" spans="2:9" s="120" customFormat="1" x14ac:dyDescent="0.3">
      <c r="B2" s="136" t="s">
        <v>42</v>
      </c>
      <c r="C2" s="109" t="s">
        <v>34</v>
      </c>
      <c r="D2" s="137" t="s">
        <v>43</v>
      </c>
      <c r="E2" s="137" t="s">
        <v>44</v>
      </c>
      <c r="F2" s="137" t="s">
        <v>45</v>
      </c>
      <c r="G2" s="138" t="s">
        <v>9</v>
      </c>
      <c r="H2" s="119"/>
      <c r="I2" s="119"/>
    </row>
    <row r="3" spans="2:9" s="106" customFormat="1" hidden="1" x14ac:dyDescent="0.3">
      <c r="B3" s="135" t="s">
        <v>64</v>
      </c>
      <c r="C3" s="114" t="s">
        <v>0</v>
      </c>
      <c r="D3" s="111">
        <f>'Customer A'!TargetRevGrowthPC_Tier1</f>
        <v>0.95</v>
      </c>
      <c r="E3" s="111">
        <f>'Customer B'!TargetRevGrowthPC_Tier1</f>
        <v>1</v>
      </c>
      <c r="F3" s="111">
        <f>'Customer C'!TargetRevGrowthPC_Tier1</f>
        <v>1</v>
      </c>
      <c r="G3" s="112"/>
      <c r="H3" s="107"/>
      <c r="I3" s="107"/>
    </row>
    <row r="4" spans="2:9" s="106" customFormat="1" x14ac:dyDescent="0.3">
      <c r="B4" s="135" t="s">
        <v>64</v>
      </c>
      <c r="C4" s="114" t="s">
        <v>1</v>
      </c>
      <c r="D4" s="111">
        <f>'Customer A'!TargetRevGrowthPC_Tier2</f>
        <v>1</v>
      </c>
      <c r="E4" s="111">
        <f>'Customer B'!TargetRevGrowthPC_Tier2</f>
        <v>1.05</v>
      </c>
      <c r="F4" s="111">
        <f>'Customer C'!TargetRevGrowthPC_Tier2</f>
        <v>1.0249999999999999</v>
      </c>
      <c r="G4" s="112"/>
      <c r="H4" s="107"/>
      <c r="I4" s="107"/>
    </row>
    <row r="5" spans="2:9" s="106" customFormat="1" hidden="1" x14ac:dyDescent="0.3">
      <c r="B5" s="135" t="s">
        <v>64</v>
      </c>
      <c r="C5" s="114" t="s">
        <v>2</v>
      </c>
      <c r="D5" s="111">
        <f>'Customer A'!TargetRevGrowthPC_Tier3</f>
        <v>1.0249999999999999</v>
      </c>
      <c r="E5" s="111">
        <f>'Customer B'!TargetRevGrowthPC_Tier3</f>
        <v>1.075</v>
      </c>
      <c r="F5" s="111">
        <f>'Customer C'!TargetRevGrowthPC_Tier3</f>
        <v>1.05</v>
      </c>
      <c r="G5" s="112"/>
      <c r="H5" s="107"/>
      <c r="I5" s="107"/>
    </row>
    <row r="6" spans="2:9" s="106" customFormat="1" hidden="1" x14ac:dyDescent="0.3">
      <c r="B6" s="135" t="s">
        <v>64</v>
      </c>
      <c r="C6" s="114" t="s">
        <v>3</v>
      </c>
      <c r="D6" s="111">
        <f>'Customer A'!TargetRevGrowthPC_Tier4</f>
        <v>1.08</v>
      </c>
      <c r="E6" s="111">
        <f>'Customer B'!TargetRevGrowthPC_Tier4</f>
        <v>1.1000000000000001</v>
      </c>
      <c r="F6" s="111">
        <f>'Customer C'!TargetRevGrowthPC_Tier4</f>
        <v>1.075</v>
      </c>
      <c r="G6" s="112"/>
      <c r="H6" s="107"/>
      <c r="I6" s="107"/>
    </row>
    <row r="7" spans="2:9" s="106" customFormat="1" hidden="1" x14ac:dyDescent="0.3">
      <c r="B7" s="135" t="s">
        <v>64</v>
      </c>
      <c r="C7" s="114" t="s">
        <v>4</v>
      </c>
      <c r="D7" s="111">
        <f>'Customer A'!TargetRevGrowthPC_Tier5</f>
        <v>1.1200000000000001</v>
      </c>
      <c r="E7" s="111">
        <f>'Customer B'!TargetRevGrowthPC_Tier5</f>
        <v>1.1200000000000001</v>
      </c>
      <c r="F7" s="111">
        <f>'Customer C'!TargetRevGrowthPC_Tier5</f>
        <v>1.1000000000000001</v>
      </c>
      <c r="G7" s="112"/>
      <c r="H7" s="107"/>
      <c r="I7" s="107"/>
    </row>
    <row r="8" spans="2:9" s="106" customFormat="1" hidden="1" x14ac:dyDescent="0.3">
      <c r="B8" s="135" t="s">
        <v>65</v>
      </c>
      <c r="C8" s="114" t="str">
        <f>$C$3</f>
        <v>Tier 1</v>
      </c>
      <c r="D8" s="117">
        <f>'2019 Sales Results'!$C$7*'2020 Incentive Budget Summary'!D3</f>
        <v>6488500</v>
      </c>
      <c r="E8" s="117">
        <f>'2019 Sales Results'!$D$7*'2020 Incentive Budget Summary'!E3</f>
        <v>2590000</v>
      </c>
      <c r="F8" s="117">
        <f>'2019 Sales Results'!$E$7*'2020 Incentive Budget Summary'!F3</f>
        <v>3750000</v>
      </c>
      <c r="G8" s="117">
        <f>SUM(D8:F8)</f>
        <v>12828500</v>
      </c>
      <c r="H8" s="107"/>
      <c r="I8" s="107"/>
    </row>
    <row r="9" spans="2:9" s="106" customFormat="1" x14ac:dyDescent="0.3">
      <c r="B9" s="135" t="s">
        <v>65</v>
      </c>
      <c r="C9" s="114" t="str">
        <f>$C$4</f>
        <v>Tier 2</v>
      </c>
      <c r="D9" s="117">
        <f>'2019 Sales Results'!$C$7*'2020 Incentive Budget Summary'!D4</f>
        <v>6830000</v>
      </c>
      <c r="E9" s="117">
        <f>'2019 Sales Results'!$D$7*'2020 Incentive Budget Summary'!E4</f>
        <v>2719500</v>
      </c>
      <c r="F9" s="117">
        <f>'2019 Sales Results'!$E$7*'2020 Incentive Budget Summary'!F4</f>
        <v>3843749.9999999995</v>
      </c>
      <c r="G9" s="117">
        <f>SUM(D9:F9)</f>
        <v>13393250</v>
      </c>
      <c r="H9" s="107"/>
      <c r="I9" s="107"/>
    </row>
    <row r="10" spans="2:9" s="106" customFormat="1" hidden="1" x14ac:dyDescent="0.3">
      <c r="B10" s="135" t="s">
        <v>65</v>
      </c>
      <c r="C10" s="114" t="str">
        <f>$C$5</f>
        <v>Tier 3</v>
      </c>
      <c r="D10" s="117">
        <f>'2019 Sales Results'!$C$7*'2020 Incentive Budget Summary'!D5</f>
        <v>7000749.9999999991</v>
      </c>
      <c r="E10" s="117">
        <f>'2019 Sales Results'!$D$7*'2020 Incentive Budget Summary'!E5</f>
        <v>2784250</v>
      </c>
      <c r="F10" s="117">
        <f>'2019 Sales Results'!$E$7*'2020 Incentive Budget Summary'!F5</f>
        <v>3937500</v>
      </c>
      <c r="G10" s="117">
        <f>SUM(D10:F10)</f>
        <v>13722500</v>
      </c>
      <c r="H10" s="107"/>
      <c r="I10" s="107"/>
    </row>
    <row r="11" spans="2:9" s="106" customFormat="1" hidden="1" x14ac:dyDescent="0.3">
      <c r="B11" s="135" t="s">
        <v>65</v>
      </c>
      <c r="C11" s="114" t="str">
        <f>$C$6</f>
        <v>Tier 4</v>
      </c>
      <c r="D11" s="117">
        <f>'2019 Sales Results'!$C$7*'2020 Incentive Budget Summary'!D6</f>
        <v>7376400.0000000009</v>
      </c>
      <c r="E11" s="117">
        <f>'2019 Sales Results'!$D$7*'2020 Incentive Budget Summary'!E6</f>
        <v>2849000</v>
      </c>
      <c r="F11" s="117">
        <f>'2019 Sales Results'!$E$7*'2020 Incentive Budget Summary'!F6</f>
        <v>4031250</v>
      </c>
      <c r="G11" s="117">
        <f>SUM(D11:F11)</f>
        <v>14256650</v>
      </c>
      <c r="H11" s="107"/>
      <c r="I11" s="107"/>
    </row>
    <row r="12" spans="2:9" s="106" customFormat="1" hidden="1" x14ac:dyDescent="0.3">
      <c r="B12" s="135" t="s">
        <v>65</v>
      </c>
      <c r="C12" s="114" t="str">
        <f>$C$7</f>
        <v>Tier 5</v>
      </c>
      <c r="D12" s="117">
        <f>'2019 Sales Results'!$C$7*'2020 Incentive Budget Summary'!D7</f>
        <v>7649600.0000000009</v>
      </c>
      <c r="E12" s="117">
        <f>'2019 Sales Results'!$D$7*'2020 Incentive Budget Summary'!E7</f>
        <v>2900800.0000000005</v>
      </c>
      <c r="F12" s="117">
        <f>'2019 Sales Results'!$E$7*'2020 Incentive Budget Summary'!F7</f>
        <v>4125000.0000000005</v>
      </c>
      <c r="G12" s="117">
        <f>SUM(D12:F12)</f>
        <v>14675400.000000002</v>
      </c>
      <c r="H12" s="107"/>
      <c r="I12" s="107"/>
    </row>
    <row r="13" spans="2:9" s="106" customFormat="1" hidden="1" x14ac:dyDescent="0.3">
      <c r="B13" s="135" t="s">
        <v>69</v>
      </c>
      <c r="C13" s="114" t="str">
        <f t="shared" ref="C13" si="0">$C$3</f>
        <v>Tier 1</v>
      </c>
      <c r="D13" s="112">
        <f>'Customer A'!IncentivePC_Tier1</f>
        <v>8.0000000000000002E-3</v>
      </c>
      <c r="E13" s="112">
        <f>'Customer B'!IncentivePC_Tier1</f>
        <v>5.0000000000000001E-3</v>
      </c>
      <c r="F13" s="112">
        <f>'Customer C'!IncentivePC_Tier1</f>
        <v>7.4999999999999997E-3</v>
      </c>
      <c r="G13" s="112"/>
      <c r="H13" s="107"/>
      <c r="I13" s="107"/>
    </row>
    <row r="14" spans="2:9" s="106" customFormat="1" x14ac:dyDescent="0.3">
      <c r="B14" s="135" t="s">
        <v>69</v>
      </c>
      <c r="C14" s="114" t="str">
        <f t="shared" ref="C14" si="1">$C$4</f>
        <v>Tier 2</v>
      </c>
      <c r="D14" s="112">
        <f>'Customer A'!IncentivePC_Tier2</f>
        <v>0.01</v>
      </c>
      <c r="E14" s="112">
        <f>'Customer B'!IncentivePC_Tier2</f>
        <v>6.0000000000000001E-3</v>
      </c>
      <c r="F14" s="112">
        <f>'Customer C'!IncentivePC_Tier2</f>
        <v>0.01</v>
      </c>
      <c r="G14" s="112"/>
      <c r="H14" s="107"/>
      <c r="I14" s="107"/>
    </row>
    <row r="15" spans="2:9" s="106" customFormat="1" hidden="1" x14ac:dyDescent="0.3">
      <c r="B15" s="135" t="s">
        <v>69</v>
      </c>
      <c r="C15" s="114" t="str">
        <f t="shared" ref="C15" si="2">$C$5</f>
        <v>Tier 3</v>
      </c>
      <c r="D15" s="112">
        <f>'Customer A'!IncentivePC_Tier3</f>
        <v>1.2E-2</v>
      </c>
      <c r="E15" s="112">
        <f>'Customer B'!IncentivePC_Tier3</f>
        <v>7.0000000000000001E-3</v>
      </c>
      <c r="F15" s="112">
        <f>'Customer C'!IncentivePC_Tier3</f>
        <v>1.0999999999999999E-2</v>
      </c>
      <c r="G15" s="112"/>
      <c r="H15" s="107"/>
      <c r="I15" s="107"/>
    </row>
    <row r="16" spans="2:9" s="106" customFormat="1" hidden="1" x14ac:dyDescent="0.3">
      <c r="B16" s="135" t="s">
        <v>69</v>
      </c>
      <c r="C16" s="114" t="str">
        <f t="shared" ref="C16" si="3">$C$6</f>
        <v>Tier 4</v>
      </c>
      <c r="D16" s="112">
        <f>'Customer A'!IncentivePC_Tier4</f>
        <v>1.4999999999999999E-2</v>
      </c>
      <c r="E16" s="112">
        <f>'Customer B'!IncentivePC_Tier4</f>
        <v>8.0000000000000002E-3</v>
      </c>
      <c r="F16" s="112">
        <f>'Customer C'!IncentivePC_Tier4</f>
        <v>1.2E-2</v>
      </c>
      <c r="G16" s="112"/>
      <c r="H16" s="107"/>
      <c r="I16" s="107"/>
    </row>
    <row r="17" spans="2:9" s="106" customFormat="1" hidden="1" x14ac:dyDescent="0.3">
      <c r="B17" s="135" t="s">
        <v>69</v>
      </c>
      <c r="C17" s="114" t="str">
        <f t="shared" ref="C17" si="4">$C$7</f>
        <v>Tier 5</v>
      </c>
      <c r="D17" s="112">
        <f>'Customer A'!IncentivePC_Tier5</f>
        <v>1.7500000000000002E-2</v>
      </c>
      <c r="E17" s="112">
        <f>'Customer B'!IncentivePC_Tier5</f>
        <v>8.9999999999999993E-3</v>
      </c>
      <c r="F17" s="112">
        <f>'Customer C'!IncentivePC_Tier5</f>
        <v>1.2999999999999999E-2</v>
      </c>
      <c r="G17" s="112"/>
      <c r="H17" s="107"/>
      <c r="I17" s="107"/>
    </row>
    <row r="18" spans="2:9" s="106" customFormat="1" hidden="1" x14ac:dyDescent="0.3">
      <c r="B18" s="135" t="s">
        <v>70</v>
      </c>
      <c r="C18" s="114" t="str">
        <f t="shared" ref="C18" si="5">$C$3</f>
        <v>Tier 1</v>
      </c>
      <c r="D18" s="117">
        <f>D13*D$8</f>
        <v>51908</v>
      </c>
      <c r="E18" s="117">
        <f>E13*E$8</f>
        <v>12950</v>
      </c>
      <c r="F18" s="117">
        <f>F13*F$8</f>
        <v>28125</v>
      </c>
      <c r="G18" s="117">
        <f>SUM(D18:F18)</f>
        <v>92983</v>
      </c>
    </row>
    <row r="19" spans="2:9" s="106" customFormat="1" x14ac:dyDescent="0.3">
      <c r="B19" s="135" t="s">
        <v>70</v>
      </c>
      <c r="C19" s="114" t="str">
        <f t="shared" ref="C19" si="6">$C$4</f>
        <v>Tier 2</v>
      </c>
      <c r="D19" s="117">
        <f>D14*D$9</f>
        <v>68300</v>
      </c>
      <c r="E19" s="117">
        <f>E14*E$9</f>
        <v>16317</v>
      </c>
      <c r="F19" s="117">
        <f>F14*F$9</f>
        <v>38437.499999999993</v>
      </c>
      <c r="G19" s="117">
        <f>SUM(D19:F19)</f>
        <v>123054.5</v>
      </c>
    </row>
    <row r="20" spans="2:9" s="106" customFormat="1" hidden="1" x14ac:dyDescent="0.3">
      <c r="B20" s="135" t="s">
        <v>70</v>
      </c>
      <c r="C20" s="114" t="str">
        <f t="shared" ref="C20" si="7">$C$5</f>
        <v>Tier 3</v>
      </c>
      <c r="D20" s="117">
        <f>D15*D$10</f>
        <v>84008.999999999985</v>
      </c>
      <c r="E20" s="117">
        <f>E15*E$10</f>
        <v>19489.75</v>
      </c>
      <c r="F20" s="117">
        <f>F15*F$10</f>
        <v>43312.5</v>
      </c>
      <c r="G20" s="117">
        <f>SUM(D20:F20)</f>
        <v>146811.25</v>
      </c>
    </row>
    <row r="21" spans="2:9" s="106" customFormat="1" hidden="1" x14ac:dyDescent="0.3">
      <c r="B21" s="135" t="s">
        <v>70</v>
      </c>
      <c r="C21" s="114" t="str">
        <f t="shared" ref="C21" si="8">$C$6</f>
        <v>Tier 4</v>
      </c>
      <c r="D21" s="117">
        <f>D16*D$11</f>
        <v>110646.00000000001</v>
      </c>
      <c r="E21" s="117">
        <f>E16*E$11</f>
        <v>22792</v>
      </c>
      <c r="F21" s="117">
        <f>F16*F$11</f>
        <v>48375</v>
      </c>
      <c r="G21" s="117">
        <f>SUM(D21:F21)</f>
        <v>181813</v>
      </c>
    </row>
    <row r="22" spans="2:9" s="106" customFormat="1" hidden="1" x14ac:dyDescent="0.3">
      <c r="B22" s="135" t="s">
        <v>70</v>
      </c>
      <c r="C22" s="114" t="str">
        <f t="shared" ref="C22" si="9">$C$7</f>
        <v>Tier 5</v>
      </c>
      <c r="D22" s="117">
        <f>D17*D$12</f>
        <v>133868.00000000003</v>
      </c>
      <c r="E22" s="117">
        <f>E17*E$12</f>
        <v>26107.200000000001</v>
      </c>
      <c r="F22" s="117">
        <f>F17*F$12</f>
        <v>53625</v>
      </c>
      <c r="G22" s="117">
        <f>SUM(D22:F22)</f>
        <v>213600.20000000004</v>
      </c>
    </row>
    <row r="23" spans="2:9" s="106" customFormat="1" hidden="1" x14ac:dyDescent="0.3">
      <c r="B23" s="135" t="s">
        <v>71</v>
      </c>
      <c r="C23" s="114" t="str">
        <f t="shared" ref="C23" si="10">$C$3</f>
        <v>Tier 1</v>
      </c>
      <c r="D23" s="112">
        <f>'Customer A'!$K$5</f>
        <v>1.9E-2</v>
      </c>
      <c r="E23" s="112">
        <f>'Customer B'!$K$5</f>
        <v>0.01</v>
      </c>
      <c r="F23" s="112">
        <f>'Customer C'!$K$5</f>
        <v>1.2E-2</v>
      </c>
      <c r="G23" s="112"/>
    </row>
    <row r="24" spans="2:9" s="106" customFormat="1" x14ac:dyDescent="0.3">
      <c r="B24" s="135" t="s">
        <v>71</v>
      </c>
      <c r="C24" s="114" t="str">
        <f t="shared" ref="C24" si="11">$C$4</f>
        <v>Tier 2</v>
      </c>
      <c r="D24" s="112">
        <f t="shared" ref="D24:F27" si="12">D$23</f>
        <v>1.9E-2</v>
      </c>
      <c r="E24" s="112">
        <f t="shared" si="12"/>
        <v>0.01</v>
      </c>
      <c r="F24" s="112">
        <f t="shared" si="12"/>
        <v>1.2E-2</v>
      </c>
      <c r="G24" s="112"/>
    </row>
    <row r="25" spans="2:9" s="106" customFormat="1" hidden="1" x14ac:dyDescent="0.3">
      <c r="B25" s="135" t="s">
        <v>71</v>
      </c>
      <c r="C25" s="114" t="str">
        <f t="shared" ref="C25" si="13">$C$5</f>
        <v>Tier 3</v>
      </c>
      <c r="D25" s="112">
        <f t="shared" si="12"/>
        <v>1.9E-2</v>
      </c>
      <c r="E25" s="112">
        <f t="shared" si="12"/>
        <v>0.01</v>
      </c>
      <c r="F25" s="112">
        <f t="shared" si="12"/>
        <v>1.2E-2</v>
      </c>
      <c r="G25" s="112"/>
    </row>
    <row r="26" spans="2:9" s="106" customFormat="1" hidden="1" x14ac:dyDescent="0.3">
      <c r="B26" s="135" t="s">
        <v>71</v>
      </c>
      <c r="C26" s="114" t="str">
        <f t="shared" ref="C26" si="14">$C$6</f>
        <v>Tier 4</v>
      </c>
      <c r="D26" s="112">
        <f t="shared" si="12"/>
        <v>1.9E-2</v>
      </c>
      <c r="E26" s="112">
        <f t="shared" si="12"/>
        <v>0.01</v>
      </c>
      <c r="F26" s="112">
        <f t="shared" si="12"/>
        <v>1.2E-2</v>
      </c>
      <c r="G26" s="112"/>
    </row>
    <row r="27" spans="2:9" s="106" customFormat="1" hidden="1" x14ac:dyDescent="0.3">
      <c r="B27" s="135" t="s">
        <v>71</v>
      </c>
      <c r="C27" s="114" t="str">
        <f t="shared" ref="C27" si="15">$C$7</f>
        <v>Tier 5</v>
      </c>
      <c r="D27" s="112">
        <f t="shared" si="12"/>
        <v>1.9E-2</v>
      </c>
      <c r="E27" s="112">
        <f t="shared" si="12"/>
        <v>0.01</v>
      </c>
      <c r="F27" s="112">
        <f t="shared" si="12"/>
        <v>1.2E-2</v>
      </c>
      <c r="G27" s="112"/>
    </row>
    <row r="28" spans="2:9" s="106" customFormat="1" hidden="1" x14ac:dyDescent="0.3">
      <c r="B28" s="135" t="s">
        <v>72</v>
      </c>
      <c r="C28" s="114" t="str">
        <f t="shared" ref="C28" si="16">$C$3</f>
        <v>Tier 1</v>
      </c>
      <c r="D28" s="117">
        <f>D23*D$8</f>
        <v>123281.5</v>
      </c>
      <c r="E28" s="117">
        <f>E23*E$8</f>
        <v>25900</v>
      </c>
      <c r="F28" s="117">
        <f>F23*F$8</f>
        <v>45000</v>
      </c>
      <c r="G28" s="117">
        <f>SUM(D28:F28)</f>
        <v>194181.5</v>
      </c>
    </row>
    <row r="29" spans="2:9" s="106" customFormat="1" x14ac:dyDescent="0.3">
      <c r="B29" s="135" t="s">
        <v>72</v>
      </c>
      <c r="C29" s="114" t="str">
        <f t="shared" ref="C29" si="17">$C$4</f>
        <v>Tier 2</v>
      </c>
      <c r="D29" s="117">
        <f>D24*D$9</f>
        <v>129770</v>
      </c>
      <c r="E29" s="117">
        <f>E24*E$9</f>
        <v>27195</v>
      </c>
      <c r="F29" s="117">
        <f>F24*F$9</f>
        <v>46124.999999999993</v>
      </c>
      <c r="G29" s="117">
        <f>SUM(D29:F29)</f>
        <v>203090</v>
      </c>
    </row>
    <row r="30" spans="2:9" s="106" customFormat="1" hidden="1" x14ac:dyDescent="0.3">
      <c r="B30" s="135" t="s">
        <v>72</v>
      </c>
      <c r="C30" s="114" t="str">
        <f t="shared" ref="C30" si="18">$C$5</f>
        <v>Tier 3</v>
      </c>
      <c r="D30" s="117">
        <f>D25*D$10</f>
        <v>133014.24999999997</v>
      </c>
      <c r="E30" s="117">
        <f>E25*E$10</f>
        <v>27842.5</v>
      </c>
      <c r="F30" s="117">
        <f>F25*F$10</f>
        <v>47250</v>
      </c>
      <c r="G30" s="117">
        <f>SUM(D30:F30)</f>
        <v>208106.74999999997</v>
      </c>
    </row>
    <row r="31" spans="2:9" s="106" customFormat="1" hidden="1" x14ac:dyDescent="0.3">
      <c r="B31" s="135" t="s">
        <v>72</v>
      </c>
      <c r="C31" s="114" t="str">
        <f t="shared" ref="C31" si="19">$C$6</f>
        <v>Tier 4</v>
      </c>
      <c r="D31" s="117">
        <f>D26*D$11</f>
        <v>140151.6</v>
      </c>
      <c r="E31" s="117">
        <f>E26*E$11</f>
        <v>28490</v>
      </c>
      <c r="F31" s="117">
        <f>F26*F$11</f>
        <v>48375</v>
      </c>
      <c r="G31" s="117">
        <f>SUM(D31:F31)</f>
        <v>217016.6</v>
      </c>
    </row>
    <row r="32" spans="2:9" s="106" customFormat="1" hidden="1" x14ac:dyDescent="0.3">
      <c r="B32" s="135" t="s">
        <v>72</v>
      </c>
      <c r="C32" s="114" t="str">
        <f t="shared" ref="C32" si="20">$C$7</f>
        <v>Tier 5</v>
      </c>
      <c r="D32" s="117">
        <f>D27*D$12</f>
        <v>145342.40000000002</v>
      </c>
      <c r="E32" s="117">
        <f>E27*E$12</f>
        <v>29008.000000000004</v>
      </c>
      <c r="F32" s="117">
        <f>F27*F$12</f>
        <v>49500.000000000007</v>
      </c>
      <c r="G32" s="117">
        <f>SUM(D32:F32)</f>
        <v>223850.40000000002</v>
      </c>
    </row>
    <row r="33" spans="2:7" s="106" customFormat="1" hidden="1" x14ac:dyDescent="0.3">
      <c r="B33" s="135" t="s">
        <v>73</v>
      </c>
      <c r="C33" s="114" t="str">
        <f t="shared" ref="C33" si="21">$C$3</f>
        <v>Tier 1</v>
      </c>
      <c r="D33" s="112">
        <f>'Customer A'!M5</f>
        <v>2.3500000000000001E-3</v>
      </c>
      <c r="E33" s="112">
        <f>'Customer B'!M5</f>
        <v>1.5E-3</v>
      </c>
      <c r="F33" s="112">
        <f>'Customer C'!M5</f>
        <v>2E-3</v>
      </c>
      <c r="G33" s="112"/>
    </row>
    <row r="34" spans="2:7" s="106" customFormat="1" x14ac:dyDescent="0.3">
      <c r="B34" s="135" t="s">
        <v>73</v>
      </c>
      <c r="C34" s="114" t="str">
        <f t="shared" ref="C34" si="22">$C$4</f>
        <v>Tier 2</v>
      </c>
      <c r="D34" s="112">
        <f t="shared" ref="D34:F37" si="23">D$33</f>
        <v>2.3500000000000001E-3</v>
      </c>
      <c r="E34" s="112">
        <f t="shared" si="23"/>
        <v>1.5E-3</v>
      </c>
      <c r="F34" s="112">
        <f t="shared" si="23"/>
        <v>2E-3</v>
      </c>
      <c r="G34" s="112"/>
    </row>
    <row r="35" spans="2:7" s="106" customFormat="1" hidden="1" x14ac:dyDescent="0.3">
      <c r="B35" s="135" t="s">
        <v>73</v>
      </c>
      <c r="C35" s="114" t="str">
        <f t="shared" ref="C35" si="24">$C$5</f>
        <v>Tier 3</v>
      </c>
      <c r="D35" s="112">
        <f t="shared" si="23"/>
        <v>2.3500000000000001E-3</v>
      </c>
      <c r="E35" s="112">
        <f t="shared" si="23"/>
        <v>1.5E-3</v>
      </c>
      <c r="F35" s="112">
        <f t="shared" si="23"/>
        <v>2E-3</v>
      </c>
      <c r="G35" s="112"/>
    </row>
    <row r="36" spans="2:7" s="106" customFormat="1" hidden="1" x14ac:dyDescent="0.3">
      <c r="B36" s="135" t="s">
        <v>73</v>
      </c>
      <c r="C36" s="114" t="str">
        <f t="shared" ref="C36" si="25">$C$6</f>
        <v>Tier 4</v>
      </c>
      <c r="D36" s="112">
        <f t="shared" si="23"/>
        <v>2.3500000000000001E-3</v>
      </c>
      <c r="E36" s="112">
        <f t="shared" si="23"/>
        <v>1.5E-3</v>
      </c>
      <c r="F36" s="112">
        <f t="shared" si="23"/>
        <v>2E-3</v>
      </c>
      <c r="G36" s="112"/>
    </row>
    <row r="37" spans="2:7" s="106" customFormat="1" hidden="1" x14ac:dyDescent="0.3">
      <c r="B37" s="135" t="s">
        <v>73</v>
      </c>
      <c r="C37" s="114" t="str">
        <f t="shared" ref="C37" si="26">$C$7</f>
        <v>Tier 5</v>
      </c>
      <c r="D37" s="112">
        <f t="shared" si="23"/>
        <v>2.3500000000000001E-3</v>
      </c>
      <c r="E37" s="112">
        <f t="shared" si="23"/>
        <v>1.5E-3</v>
      </c>
      <c r="F37" s="112">
        <f t="shared" si="23"/>
        <v>2E-3</v>
      </c>
      <c r="G37" s="112"/>
    </row>
    <row r="38" spans="2:7" s="106" customFormat="1" hidden="1" x14ac:dyDescent="0.3">
      <c r="B38" s="135" t="s">
        <v>74</v>
      </c>
      <c r="C38" s="114" t="str">
        <f t="shared" ref="C38" si="27">$C$3</f>
        <v>Tier 1</v>
      </c>
      <c r="D38" s="117">
        <f>D33*D$8</f>
        <v>15247.975</v>
      </c>
      <c r="E38" s="117">
        <f>E33*E$8</f>
        <v>3885</v>
      </c>
      <c r="F38" s="117">
        <f>F33*F$8</f>
        <v>7500</v>
      </c>
      <c r="G38" s="117">
        <f t="shared" ref="G38:G47" si="28">SUM(D38:F38)</f>
        <v>26632.974999999999</v>
      </c>
    </row>
    <row r="39" spans="2:7" s="106" customFormat="1" x14ac:dyDescent="0.3">
      <c r="B39" s="135" t="s">
        <v>74</v>
      </c>
      <c r="C39" s="114" t="str">
        <f t="shared" ref="C39" si="29">$C$4</f>
        <v>Tier 2</v>
      </c>
      <c r="D39" s="117">
        <f>D34*D$9</f>
        <v>16050.5</v>
      </c>
      <c r="E39" s="117">
        <f>E34*E$9</f>
        <v>4079.25</v>
      </c>
      <c r="F39" s="117">
        <f>F34*F$9</f>
        <v>7687.4999999999991</v>
      </c>
      <c r="G39" s="117">
        <f t="shared" si="28"/>
        <v>27817.25</v>
      </c>
    </row>
    <row r="40" spans="2:7" s="106" customFormat="1" hidden="1" x14ac:dyDescent="0.3">
      <c r="B40" s="135" t="s">
        <v>74</v>
      </c>
      <c r="C40" s="114" t="str">
        <f t="shared" ref="C40" si="30">$C$5</f>
        <v>Tier 3</v>
      </c>
      <c r="D40" s="117">
        <f>D35*D$10</f>
        <v>16451.762499999997</v>
      </c>
      <c r="E40" s="117">
        <f>E35*E$10</f>
        <v>4176.375</v>
      </c>
      <c r="F40" s="117">
        <f>F35*F$10</f>
        <v>7875</v>
      </c>
      <c r="G40" s="117">
        <f t="shared" si="28"/>
        <v>28503.137499999997</v>
      </c>
    </row>
    <row r="41" spans="2:7" s="106" customFormat="1" hidden="1" x14ac:dyDescent="0.3">
      <c r="B41" s="135" t="s">
        <v>74</v>
      </c>
      <c r="C41" s="114" t="str">
        <f t="shared" ref="C41" si="31">$C$6</f>
        <v>Tier 4</v>
      </c>
      <c r="D41" s="117">
        <f>D36*D$11</f>
        <v>17334.540000000005</v>
      </c>
      <c r="E41" s="117">
        <f>E36*E$11</f>
        <v>4273.5</v>
      </c>
      <c r="F41" s="117">
        <f>F36*F$11</f>
        <v>8062.5</v>
      </c>
      <c r="G41" s="117">
        <f t="shared" si="28"/>
        <v>29670.540000000005</v>
      </c>
    </row>
    <row r="42" spans="2:7" s="106" customFormat="1" hidden="1" x14ac:dyDescent="0.3">
      <c r="B42" s="135" t="s">
        <v>74</v>
      </c>
      <c r="C42" s="114" t="str">
        <f t="shared" ref="C42" si="32">$C$7</f>
        <v>Tier 5</v>
      </c>
      <c r="D42" s="117">
        <f>D37*D$12</f>
        <v>17976.560000000001</v>
      </c>
      <c r="E42" s="117">
        <f>E37*E$12</f>
        <v>4351.2000000000007</v>
      </c>
      <c r="F42" s="117">
        <f>F37*F$12</f>
        <v>8250.0000000000018</v>
      </c>
      <c r="G42" s="117">
        <f t="shared" si="28"/>
        <v>30577.760000000002</v>
      </c>
    </row>
    <row r="43" spans="2:7" s="123" customFormat="1" hidden="1" x14ac:dyDescent="0.3">
      <c r="B43" s="135" t="s">
        <v>62</v>
      </c>
      <c r="C43" s="114" t="str">
        <f t="shared" ref="C43" si="33">$C$3</f>
        <v>Tier 1</v>
      </c>
      <c r="D43" s="118">
        <f t="shared" ref="D43:F47" si="34">D18+D28+D38</f>
        <v>190437.47500000001</v>
      </c>
      <c r="E43" s="118">
        <f t="shared" si="34"/>
        <v>42735</v>
      </c>
      <c r="F43" s="118">
        <f t="shared" si="34"/>
        <v>80625</v>
      </c>
      <c r="G43" s="118">
        <f t="shared" si="28"/>
        <v>313797.47499999998</v>
      </c>
    </row>
    <row r="44" spans="2:7" s="123" customFormat="1" x14ac:dyDescent="0.3">
      <c r="B44" s="135" t="s">
        <v>62</v>
      </c>
      <c r="C44" s="114" t="str">
        <f t="shared" ref="C44" si="35">$C$4</f>
        <v>Tier 2</v>
      </c>
      <c r="D44" s="118">
        <f t="shared" si="34"/>
        <v>214120.5</v>
      </c>
      <c r="E44" s="118">
        <f t="shared" si="34"/>
        <v>47591.25</v>
      </c>
      <c r="F44" s="118">
        <f t="shared" si="34"/>
        <v>92249.999999999985</v>
      </c>
      <c r="G44" s="118">
        <f t="shared" si="28"/>
        <v>353961.75</v>
      </c>
    </row>
    <row r="45" spans="2:7" s="116" customFormat="1" hidden="1" x14ac:dyDescent="0.3">
      <c r="B45" s="135" t="s">
        <v>62</v>
      </c>
      <c r="C45" s="114" t="str">
        <f t="shared" ref="C45" si="36">$C$5</f>
        <v>Tier 3</v>
      </c>
      <c r="D45" s="118">
        <f t="shared" si="34"/>
        <v>233475.01249999995</v>
      </c>
      <c r="E45" s="118">
        <f t="shared" si="34"/>
        <v>51508.625</v>
      </c>
      <c r="F45" s="118">
        <f t="shared" si="34"/>
        <v>98437.5</v>
      </c>
      <c r="G45" s="118">
        <f t="shared" si="28"/>
        <v>383421.13749999995</v>
      </c>
    </row>
    <row r="46" spans="2:7" s="116" customFormat="1" hidden="1" x14ac:dyDescent="0.3">
      <c r="B46" s="135" t="s">
        <v>62</v>
      </c>
      <c r="C46" s="114" t="str">
        <f t="shared" ref="C46" si="37">$C$6</f>
        <v>Tier 4</v>
      </c>
      <c r="D46" s="118">
        <f t="shared" si="34"/>
        <v>268132.14</v>
      </c>
      <c r="E46" s="118">
        <f t="shared" si="34"/>
        <v>55555.5</v>
      </c>
      <c r="F46" s="118">
        <f t="shared" si="34"/>
        <v>104812.5</v>
      </c>
      <c r="G46" s="118">
        <f t="shared" si="28"/>
        <v>428500.14</v>
      </c>
    </row>
    <row r="47" spans="2:7" s="116" customFormat="1" hidden="1" x14ac:dyDescent="0.3">
      <c r="B47" s="135" t="s">
        <v>62</v>
      </c>
      <c r="C47" s="114" t="str">
        <f t="shared" ref="C47" si="38">$C$7</f>
        <v>Tier 5</v>
      </c>
      <c r="D47" s="118">
        <f t="shared" si="34"/>
        <v>297186.96000000002</v>
      </c>
      <c r="E47" s="118">
        <f t="shared" si="34"/>
        <v>59466.400000000009</v>
      </c>
      <c r="F47" s="118">
        <f t="shared" si="34"/>
        <v>111375</v>
      </c>
      <c r="G47" s="118">
        <f t="shared" si="28"/>
        <v>468028.36000000004</v>
      </c>
    </row>
    <row r="49" spans="7:7" x14ac:dyDescent="0.3">
      <c r="G49" s="189"/>
    </row>
    <row r="62" spans="7:7" ht="12" customHeight="1" x14ac:dyDescent="0.3"/>
  </sheetData>
  <mergeCells count="1">
    <mergeCell ref="B1:G1"/>
  </mergeCells>
  <pageMargins left="0.7" right="0.7" top="0.75" bottom="0.75" header="0.3" footer="0.3"/>
  <pageSetup paperSize="9" orientation="portrait" horizontalDpi="4294967293" verticalDpi="0"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5"/>
  <sheetViews>
    <sheetView showGridLines="0" zoomScale="90" zoomScaleNormal="90" workbookViewId="0">
      <selection activeCell="E20" sqref="E20"/>
    </sheetView>
  </sheetViews>
  <sheetFormatPr defaultColWidth="0" defaultRowHeight="13.95" customHeight="1" zeroHeight="1" outlineLevelRow="2" x14ac:dyDescent="0.3"/>
  <cols>
    <col min="1" max="1" width="9.77734375" style="1" customWidth="1"/>
    <col min="2" max="2" width="13.44140625" style="1" bestFit="1" customWidth="1"/>
    <col min="3" max="3" width="11.5546875" style="1" bestFit="1" customWidth="1"/>
    <col min="4" max="4" width="13.6640625" style="1" customWidth="1"/>
    <col min="5" max="5" width="12.5546875" style="1" bestFit="1" customWidth="1"/>
    <col min="6" max="6" width="10.6640625" style="1" customWidth="1"/>
    <col min="7" max="7" width="13.6640625" style="1" customWidth="1"/>
    <col min="8" max="8" width="13.33203125" style="1" customWidth="1"/>
    <col min="9" max="10" width="11.33203125" style="1" customWidth="1"/>
    <col min="11" max="13" width="15" style="1" customWidth="1"/>
    <col min="14" max="14" width="12.44140625" style="1" customWidth="1"/>
    <col min="15" max="15" width="17.77734375" style="1" customWidth="1"/>
    <col min="16" max="16384" width="8.88671875" style="1" hidden="1"/>
  </cols>
  <sheetData>
    <row r="1" spans="1:15" s="25" customFormat="1" ht="13.95" customHeight="1" x14ac:dyDescent="0.3">
      <c r="A1" s="168" t="s">
        <v>40</v>
      </c>
      <c r="B1" s="168"/>
      <c r="C1" s="168"/>
      <c r="D1" s="168"/>
      <c r="E1" s="168"/>
      <c r="F1" s="168"/>
      <c r="G1" s="168"/>
      <c r="H1" s="168"/>
      <c r="I1" s="168"/>
      <c r="J1" s="168"/>
      <c r="K1" s="168"/>
      <c r="L1" s="168"/>
      <c r="M1" s="168"/>
      <c r="N1" s="168"/>
      <c r="O1" s="2"/>
    </row>
    <row r="2" spans="1:15" ht="13.95" customHeight="1" thickBot="1" x14ac:dyDescent="0.35">
      <c r="A2" s="26" t="s">
        <v>35</v>
      </c>
    </row>
    <row r="3" spans="1:15" s="159" customFormat="1" ht="24" x14ac:dyDescent="0.3">
      <c r="A3" s="157"/>
      <c r="B3" s="160" t="s">
        <v>57</v>
      </c>
      <c r="C3" s="169" t="s">
        <v>58</v>
      </c>
      <c r="D3" s="170"/>
      <c r="E3" s="170"/>
      <c r="F3" s="170"/>
      <c r="G3" s="171"/>
      <c r="H3" s="158" t="s">
        <v>56</v>
      </c>
      <c r="I3" s="188" t="s">
        <v>66</v>
      </c>
      <c r="J3" s="171"/>
      <c r="K3" s="169" t="s">
        <v>67</v>
      </c>
      <c r="L3" s="171"/>
      <c r="M3" s="169" t="s">
        <v>68</v>
      </c>
      <c r="N3" s="171"/>
      <c r="O3" s="187" t="s">
        <v>50</v>
      </c>
    </row>
    <row r="4" spans="1:15" s="44" customFormat="1" ht="13.95" customHeight="1" x14ac:dyDescent="0.25">
      <c r="A4" s="86"/>
      <c r="B4" s="87" t="s">
        <v>27</v>
      </c>
      <c r="C4" s="88" t="s">
        <v>5</v>
      </c>
      <c r="D4" s="88" t="s">
        <v>6</v>
      </c>
      <c r="E4" s="88" t="s">
        <v>7</v>
      </c>
      <c r="F4" s="88" t="s">
        <v>8</v>
      </c>
      <c r="G4" s="89" t="s">
        <v>9</v>
      </c>
      <c r="H4" s="90"/>
      <c r="I4" s="88" t="s">
        <v>25</v>
      </c>
      <c r="J4" s="87" t="s">
        <v>26</v>
      </c>
      <c r="K4" s="88" t="s">
        <v>25</v>
      </c>
      <c r="L4" s="87" t="s">
        <v>26</v>
      </c>
      <c r="M4" s="88" t="s">
        <v>25</v>
      </c>
      <c r="N4" s="87" t="s">
        <v>26</v>
      </c>
      <c r="O4" s="38"/>
    </row>
    <row r="5" spans="1:15" s="43" customFormat="1" ht="13.95" customHeight="1" x14ac:dyDescent="0.25">
      <c r="A5" s="11" t="s">
        <v>0</v>
      </c>
      <c r="B5" s="91">
        <v>0.95</v>
      </c>
      <c r="C5" s="36">
        <f t="shared" ref="C5:C9" si="0">BaseRev2019_Q1*B5</f>
        <v>1045000</v>
      </c>
      <c r="D5" s="36">
        <f t="shared" ref="D5:D9" si="1">BaseRev2019_Q2*B5</f>
        <v>1520000</v>
      </c>
      <c r="E5" s="36">
        <f t="shared" ref="E5:E9" si="2">BaseRev2019_Q3*B5</f>
        <v>2299000</v>
      </c>
      <c r="F5" s="36">
        <f t="shared" ref="F5:F9" si="3">BaseRev2019_Q4*B5</f>
        <v>1624500</v>
      </c>
      <c r="G5" s="3">
        <f>SUM(C5:F5)</f>
        <v>6488500</v>
      </c>
      <c r="H5" s="23">
        <f>$D$30*TargetRevGrowthPC_Tier1</f>
        <v>5462500</v>
      </c>
      <c r="I5" s="33">
        <v>8.0000000000000002E-3</v>
      </c>
      <c r="J5" s="4">
        <f>TargetRevGrowth_Tier1*I5</f>
        <v>51908</v>
      </c>
      <c r="K5" s="35">
        <v>1.9E-2</v>
      </c>
      <c r="L5" s="5">
        <f>TargetRevGrowth_Tier1*K5</f>
        <v>123281.5</v>
      </c>
      <c r="M5" s="96">
        <v>2.3500000000000001E-3</v>
      </c>
      <c r="N5" s="39">
        <f>TargetRevGrowth_Tier1*M5</f>
        <v>15247.975</v>
      </c>
      <c r="O5" s="9">
        <f t="shared" ref="O5:O9" si="4">J5+L5+N5</f>
        <v>190437.47500000001</v>
      </c>
    </row>
    <row r="6" spans="1:15" s="43" customFormat="1" ht="13.95" customHeight="1" x14ac:dyDescent="0.25">
      <c r="A6" s="11" t="s">
        <v>1</v>
      </c>
      <c r="B6" s="91">
        <v>1</v>
      </c>
      <c r="C6" s="36">
        <f t="shared" si="0"/>
        <v>1100000</v>
      </c>
      <c r="D6" s="36">
        <f t="shared" si="1"/>
        <v>1600000</v>
      </c>
      <c r="E6" s="36">
        <f t="shared" si="2"/>
        <v>2420000</v>
      </c>
      <c r="F6" s="36">
        <f t="shared" si="3"/>
        <v>1710000</v>
      </c>
      <c r="G6" s="3">
        <f t="shared" ref="G6:G9" si="5">SUM(C6:F6)</f>
        <v>6830000</v>
      </c>
      <c r="H6" s="23">
        <f>$D$30*TargetRevGrowthPC_Tier2</f>
        <v>5750000</v>
      </c>
      <c r="I6" s="33">
        <v>0.01</v>
      </c>
      <c r="J6" s="4">
        <f>TargetRevGrowth_Tier2*I6</f>
        <v>68300</v>
      </c>
      <c r="K6" s="41">
        <f t="shared" ref="K6:K9" si="6">$K$5</f>
        <v>1.9E-2</v>
      </c>
      <c r="L6" s="5">
        <f>TargetRevGrowth_Tier2*K6</f>
        <v>129770</v>
      </c>
      <c r="M6" s="97">
        <f t="shared" ref="M6:M9" si="7">$M$5</f>
        <v>2.3500000000000001E-3</v>
      </c>
      <c r="N6" s="39">
        <f>TargetRevGrowth_Tier2*M6</f>
        <v>16050.5</v>
      </c>
      <c r="O6" s="9">
        <f t="shared" si="4"/>
        <v>214120.5</v>
      </c>
    </row>
    <row r="7" spans="1:15" s="43" customFormat="1" ht="13.95" customHeight="1" x14ac:dyDescent="0.25">
      <c r="A7" s="11" t="s">
        <v>2</v>
      </c>
      <c r="B7" s="91">
        <v>1.0249999999999999</v>
      </c>
      <c r="C7" s="36">
        <f t="shared" si="0"/>
        <v>1127500</v>
      </c>
      <c r="D7" s="36">
        <f t="shared" si="1"/>
        <v>1639999.9999999998</v>
      </c>
      <c r="E7" s="36">
        <f t="shared" si="2"/>
        <v>2480500</v>
      </c>
      <c r="F7" s="36">
        <f t="shared" si="3"/>
        <v>1752749.9999999998</v>
      </c>
      <c r="G7" s="3">
        <f t="shared" si="5"/>
        <v>7000750</v>
      </c>
      <c r="H7" s="23">
        <f>$D$30*TargetRevGrowthPC_Tier3</f>
        <v>5893749.9999999991</v>
      </c>
      <c r="I7" s="33">
        <v>1.2E-2</v>
      </c>
      <c r="J7" s="4">
        <f>TargetRevGrowth_Tier3*I7</f>
        <v>84009</v>
      </c>
      <c r="K7" s="41">
        <f t="shared" si="6"/>
        <v>1.9E-2</v>
      </c>
      <c r="L7" s="5">
        <f>TargetRevGrowth_Tier3*K7</f>
        <v>133014.25</v>
      </c>
      <c r="M7" s="98">
        <f t="shared" si="7"/>
        <v>2.3500000000000001E-3</v>
      </c>
      <c r="N7" s="39">
        <f>TargetRevGrowth_Tier3*M7</f>
        <v>16451.762500000001</v>
      </c>
      <c r="O7" s="9">
        <f t="shared" si="4"/>
        <v>233475.01250000001</v>
      </c>
    </row>
    <row r="8" spans="1:15" s="43" customFormat="1" ht="13.95" customHeight="1" x14ac:dyDescent="0.25">
      <c r="A8" s="11" t="s">
        <v>3</v>
      </c>
      <c r="B8" s="91">
        <v>1.08</v>
      </c>
      <c r="C8" s="36">
        <f t="shared" si="0"/>
        <v>1188000</v>
      </c>
      <c r="D8" s="36">
        <f t="shared" si="1"/>
        <v>1728000</v>
      </c>
      <c r="E8" s="36">
        <f t="shared" si="2"/>
        <v>2613600</v>
      </c>
      <c r="F8" s="36">
        <f t="shared" si="3"/>
        <v>1846800.0000000002</v>
      </c>
      <c r="G8" s="3">
        <f t="shared" si="5"/>
        <v>7376400</v>
      </c>
      <c r="H8" s="23">
        <f>$D$30*TargetRevGrowthPC_Tier4</f>
        <v>6210000</v>
      </c>
      <c r="I8" s="33">
        <v>1.4999999999999999E-2</v>
      </c>
      <c r="J8" s="4">
        <f>TargetRevGrowth_Tier4*I8</f>
        <v>110646</v>
      </c>
      <c r="K8" s="41">
        <f t="shared" si="6"/>
        <v>1.9E-2</v>
      </c>
      <c r="L8" s="5">
        <f>TargetRevGrowth_Tier4*K8</f>
        <v>140151.6</v>
      </c>
      <c r="M8" s="98">
        <f t="shared" si="7"/>
        <v>2.3500000000000001E-3</v>
      </c>
      <c r="N8" s="39">
        <f>TargetRevGrowth_Tier4*M8</f>
        <v>17334.54</v>
      </c>
      <c r="O8" s="9">
        <f t="shared" si="4"/>
        <v>268132.14</v>
      </c>
    </row>
    <row r="9" spans="1:15" s="43" customFormat="1" ht="13.95" customHeight="1" thickBot="1" x14ac:dyDescent="0.3">
      <c r="A9" s="12" t="s">
        <v>4</v>
      </c>
      <c r="B9" s="92">
        <v>1.1200000000000001</v>
      </c>
      <c r="C9" s="37">
        <f t="shared" si="0"/>
        <v>1232000.0000000002</v>
      </c>
      <c r="D9" s="37">
        <f t="shared" si="1"/>
        <v>1792000.0000000002</v>
      </c>
      <c r="E9" s="37">
        <f t="shared" si="2"/>
        <v>2710400.0000000005</v>
      </c>
      <c r="F9" s="37">
        <f t="shared" si="3"/>
        <v>1915200.0000000002</v>
      </c>
      <c r="G9" s="6">
        <f t="shared" si="5"/>
        <v>7649600.0000000009</v>
      </c>
      <c r="H9" s="24">
        <f>$D$30*TargetRevGrowthPC_Tier5</f>
        <v>6440000.0000000009</v>
      </c>
      <c r="I9" s="34">
        <v>1.7500000000000002E-2</v>
      </c>
      <c r="J9" s="7">
        <f>TargetRevGrowth_Tier5*I9</f>
        <v>133868.00000000003</v>
      </c>
      <c r="K9" s="42">
        <f t="shared" si="6"/>
        <v>1.9E-2</v>
      </c>
      <c r="L9" s="8">
        <f>TargetRevGrowth_Tier5*K9</f>
        <v>145342.40000000002</v>
      </c>
      <c r="M9" s="102">
        <f t="shared" si="7"/>
        <v>2.3500000000000001E-3</v>
      </c>
      <c r="N9" s="40">
        <f>TargetRevGrowth_Tier5*M9</f>
        <v>17976.560000000001</v>
      </c>
      <c r="O9" s="10">
        <f t="shared" si="4"/>
        <v>297186.96000000002</v>
      </c>
    </row>
    <row r="10" spans="1:15" s="2" customFormat="1" ht="13.95" customHeight="1" thickBot="1" x14ac:dyDescent="0.35">
      <c r="A10" s="18"/>
      <c r="B10" s="19"/>
      <c r="C10" s="14"/>
      <c r="D10" s="36"/>
      <c r="E10" s="36"/>
      <c r="F10" s="36"/>
      <c r="G10" s="36"/>
      <c r="H10" s="20"/>
      <c r="I10" s="15"/>
      <c r="J10" s="14"/>
      <c r="K10" s="21"/>
      <c r="L10" s="16"/>
      <c r="M10" s="17"/>
      <c r="N10" s="22"/>
    </row>
    <row r="11" spans="1:15" s="43" customFormat="1" ht="13.95" customHeight="1" thickBot="1" x14ac:dyDescent="0.35">
      <c r="A11" s="45" t="s">
        <v>36</v>
      </c>
      <c r="B11" s="103" t="s">
        <v>1</v>
      </c>
      <c r="C11" s="172" t="s">
        <v>63</v>
      </c>
      <c r="D11" s="173"/>
      <c r="E11" s="173"/>
      <c r="F11" s="173"/>
      <c r="G11" s="174"/>
      <c r="H11" s="175" t="s">
        <v>37</v>
      </c>
      <c r="I11" s="175"/>
      <c r="J11" s="175"/>
      <c r="K11" s="175"/>
      <c r="L11" s="175"/>
      <c r="M11" s="176"/>
    </row>
    <row r="12" spans="1:15" s="43" customFormat="1" ht="13.95" customHeight="1" thickBot="1" x14ac:dyDescent="0.3">
      <c r="A12" s="46"/>
      <c r="C12" s="47"/>
      <c r="D12" s="48"/>
      <c r="E12" s="48"/>
      <c r="F12" s="48"/>
      <c r="G12" s="84"/>
      <c r="H12" s="177" t="s">
        <v>48</v>
      </c>
      <c r="I12" s="178"/>
      <c r="J12" s="178"/>
      <c r="K12" s="179"/>
      <c r="L12" s="85" t="s">
        <v>46</v>
      </c>
      <c r="M12" s="49" t="s">
        <v>47</v>
      </c>
      <c r="O12" s="95"/>
    </row>
    <row r="13" spans="1:15" s="13" customFormat="1" ht="27.6" x14ac:dyDescent="0.3">
      <c r="A13" s="27" t="s">
        <v>11</v>
      </c>
      <c r="B13" s="28" t="s">
        <v>24</v>
      </c>
      <c r="C13" s="29" t="s">
        <v>52</v>
      </c>
      <c r="D13" s="30" t="s">
        <v>51</v>
      </c>
      <c r="E13" s="156" t="s">
        <v>53</v>
      </c>
      <c r="F13" s="30" t="s">
        <v>54</v>
      </c>
      <c r="G13" s="30" t="s">
        <v>55</v>
      </c>
      <c r="H13" s="29" t="s">
        <v>39</v>
      </c>
      <c r="I13" s="30" t="s">
        <v>34</v>
      </c>
      <c r="J13" s="30" t="s">
        <v>38</v>
      </c>
      <c r="K13" s="31" t="s">
        <v>59</v>
      </c>
      <c r="L13" s="31" t="s">
        <v>59</v>
      </c>
      <c r="M13" s="32" t="s">
        <v>33</v>
      </c>
    </row>
    <row r="14" spans="1:15" s="43" customFormat="1" ht="13.95" customHeight="1" outlineLevel="2" x14ac:dyDescent="0.25">
      <c r="A14" s="180" t="s">
        <v>5</v>
      </c>
      <c r="B14" s="50" t="s">
        <v>12</v>
      </c>
      <c r="C14" s="99">
        <v>500000</v>
      </c>
      <c r="D14" s="67">
        <v>400000</v>
      </c>
      <c r="E14" s="51">
        <f>IF($B$11="Tier 1",C14*TargetRevGrowthPC_Tier1,IF($B$11="Tier 2", C14*TargetRevGrowthPC_Tier2,IF($B$11="Tier 3", C14*TargetRevGrowthPC_Tier3,IF($B$11="Tier 4", C14*TargetRevGrowthPC_Tier4,IF($B$11="Tier 5", C14*TargetRevGrowthPC_Tier5,IF($B$11="Tier 6", C14*TargetRevGrowthPC_Tier6))))))</f>
        <v>500000</v>
      </c>
      <c r="F14" s="52"/>
      <c r="G14" s="53"/>
      <c r="H14" s="54">
        <f t="shared" ref="H14:H30" si="8">IFERROR(F14/C14,0)</f>
        <v>0</v>
      </c>
      <c r="I14" s="166"/>
      <c r="J14" s="166"/>
      <c r="K14" s="181"/>
      <c r="L14" s="55">
        <f>$K$5*$G14</f>
        <v>0</v>
      </c>
      <c r="M14" s="56">
        <f>$M$5*G14</f>
        <v>0</v>
      </c>
    </row>
    <row r="15" spans="1:15" s="43" customFormat="1" ht="13.95" customHeight="1" outlineLevel="2" x14ac:dyDescent="0.25">
      <c r="A15" s="165"/>
      <c r="B15" s="50" t="s">
        <v>13</v>
      </c>
      <c r="C15" s="99">
        <v>200000</v>
      </c>
      <c r="D15" s="67">
        <v>100000</v>
      </c>
      <c r="E15" s="51">
        <f>IF($B$11="Tier 1",C15*TargetRevGrowthPC_Tier1,IF($B$11="Tier 2", C15*TargetRevGrowthPC_Tier2,IF($B$11="Tier 3", C15*TargetRevGrowthPC_Tier3,IF($B$11="Tier 4", C15*TargetRevGrowthPC_Tier4,IF($B$11="Tier 5", C15*TargetRevGrowthPC_Tier5,IF($B$11="Tier 6", C15*TargetRevGrowthPC_Tier6))))))</f>
        <v>200000</v>
      </c>
      <c r="F15" s="52"/>
      <c r="G15" s="53"/>
      <c r="H15" s="57">
        <f t="shared" si="8"/>
        <v>0</v>
      </c>
      <c r="I15" s="166"/>
      <c r="J15" s="166"/>
      <c r="K15" s="181"/>
      <c r="L15" s="55">
        <f t="shared" ref="L15:L16" si="9">$K$5*$G15</f>
        <v>0</v>
      </c>
      <c r="M15" s="56">
        <f t="shared" ref="M15:M16" si="10">$M$5*G15</f>
        <v>0</v>
      </c>
    </row>
    <row r="16" spans="1:15" s="43" customFormat="1" ht="13.95" customHeight="1" outlineLevel="2" x14ac:dyDescent="0.25">
      <c r="A16" s="165"/>
      <c r="B16" s="50" t="s">
        <v>14</v>
      </c>
      <c r="C16" s="99">
        <v>400000</v>
      </c>
      <c r="D16" s="67">
        <v>300000</v>
      </c>
      <c r="E16" s="51">
        <f>IF($B$11="Tier 1",C16*TargetRevGrowthPC_Tier1,IF($B$11="Tier 2", C16*TargetRevGrowthPC_Tier2,IF($B$11="Tier 3", C16*TargetRevGrowthPC_Tier3,IF($B$11="Tier 4", C16*TargetRevGrowthPC_Tier4,IF($B$11="Tier 5", C16*TargetRevGrowthPC_Tier5,IF($B$11="Tier 6", C16*TargetRevGrowthPC_Tier6))))))</f>
        <v>400000</v>
      </c>
      <c r="F16" s="52"/>
      <c r="G16" s="53"/>
      <c r="H16" s="57">
        <f t="shared" si="8"/>
        <v>0</v>
      </c>
      <c r="I16" s="166"/>
      <c r="J16" s="166"/>
      <c r="K16" s="181"/>
      <c r="L16" s="55">
        <f t="shared" si="9"/>
        <v>0</v>
      </c>
      <c r="M16" s="56">
        <f t="shared" si="10"/>
        <v>0</v>
      </c>
    </row>
    <row r="17" spans="1:13" s="43" customFormat="1" ht="13.95" customHeight="1" outlineLevel="1" x14ac:dyDescent="0.25">
      <c r="A17" s="182" t="s">
        <v>28</v>
      </c>
      <c r="B17" s="183"/>
      <c r="C17" s="58">
        <f>SUBTOTAL(9,C14:C16)</f>
        <v>1100000</v>
      </c>
      <c r="D17" s="58">
        <f>SUBTOTAL(9,D14:D16)</f>
        <v>800000</v>
      </c>
      <c r="E17" s="59">
        <f>SUBTOTAL(9,E14:E16)</f>
        <v>1100000</v>
      </c>
      <c r="F17" s="59">
        <f>SUBTOTAL(9,F14:F16)</f>
        <v>0</v>
      </c>
      <c r="G17" s="60">
        <f>SUBTOTAL(9,G14:G16)</f>
        <v>0</v>
      </c>
      <c r="H17" s="61">
        <f t="shared" si="8"/>
        <v>0</v>
      </c>
      <c r="I17" s="62" t="str">
        <f>IF(Q1_Rev_Growth_PC&lt;TargetRevGrowthPC_Tier1,"n/a",IF(Q1_Rev_Growth_PC&lt;TargetRevGrowthPC_Tier2,$A$5,IF(Q1_Rev_Growth_PC&lt;TargetRevGrowthPC_Tier3,$A$6,IF(Q1_Rev_Growth_PC&lt;TargetRevGrowthPC_Tier4,$A$7,IF(Q1_Rev_Growth_PC&lt;TargetRevGrowthPC_Tier5,$A$8,IF(Q1_Rev_Growth_PC&lt;TargetRevGrowthPC_Tier6,$A$9,IF(124.99%&lt;Q1_Rev_Growth_PC&gt;=TargetRevGrowthPC_Tier6,#REF!)))))))</f>
        <v>n/a</v>
      </c>
      <c r="J17" s="63">
        <f>IF(I17="Tier 1",IncentivePC_Tier1,IF(I17="Tier 2",IncentivePC_Tier2,IF(I17="Tier 3",IncentivePC_Tier3,IF(I17="Tier 4",IncentivePC_Tier4,IF(I17="Tier 5",IncentivePC_Tier5,IF(I17="Tier 6",IncentivePC_Tier6,0))))))</f>
        <v>0</v>
      </c>
      <c r="K17" s="64">
        <f>IFERROR(J17*Q1_Eligible_Rev,0)</f>
        <v>0</v>
      </c>
      <c r="L17" s="65">
        <f>SUBTOTAL(9,L14:L16)</f>
        <v>0</v>
      </c>
      <c r="M17" s="66">
        <f>SUBTOTAL(9,M14:M16)</f>
        <v>0</v>
      </c>
    </row>
    <row r="18" spans="1:13" s="43" customFormat="1" ht="13.95" customHeight="1" outlineLevel="2" x14ac:dyDescent="0.25">
      <c r="A18" s="165" t="s">
        <v>6</v>
      </c>
      <c r="B18" s="50" t="s">
        <v>15</v>
      </c>
      <c r="C18" s="99">
        <v>550000</v>
      </c>
      <c r="D18" s="67">
        <v>500000</v>
      </c>
      <c r="E18" s="51">
        <f>IF($B$11="Tier 1",C18*TargetRevGrowthPC_Tier1,IF($B$11="Tier 2", C18*TargetRevGrowthPC_Tier2,IF($B$11="Tier 3", C18*TargetRevGrowthPC_Tier3,IF($B$11="Tier 4", C18*TargetRevGrowthPC_Tier4,IF($B$11="Tier 5", C18*TargetRevGrowthPC_Tier5,IF($B$11="Tier 6", C18*TargetRevGrowthPC_Tier6))))))</f>
        <v>550000</v>
      </c>
      <c r="F18" s="67"/>
      <c r="G18" s="68"/>
      <c r="H18" s="57">
        <f t="shared" si="8"/>
        <v>0</v>
      </c>
      <c r="I18" s="166"/>
      <c r="J18" s="166"/>
      <c r="K18" s="167"/>
      <c r="L18" s="55">
        <f t="shared" ref="L18:L20" si="11">$K$5*$G18</f>
        <v>0</v>
      </c>
      <c r="M18" s="56">
        <f t="shared" ref="M18:M20" si="12">$M$5*G18</f>
        <v>0</v>
      </c>
    </row>
    <row r="19" spans="1:13" s="43" customFormat="1" ht="13.95" customHeight="1" outlineLevel="2" x14ac:dyDescent="0.25">
      <c r="A19" s="165"/>
      <c r="B19" s="50" t="s">
        <v>16</v>
      </c>
      <c r="C19" s="99">
        <v>300000</v>
      </c>
      <c r="D19" s="67">
        <v>200000</v>
      </c>
      <c r="E19" s="51">
        <f>IF($B$11="Tier 1",C19*TargetRevGrowthPC_Tier1,IF($B$11="Tier 2", C19*TargetRevGrowthPC_Tier2,IF($B$11="Tier 3", C19*TargetRevGrowthPC_Tier3,IF($B$11="Tier 4", C19*TargetRevGrowthPC_Tier4,IF($B$11="Tier 5", C19*TargetRevGrowthPC_Tier5,IF($B$11="Tier 6", C19*TargetRevGrowthPC_Tier6))))))</f>
        <v>300000</v>
      </c>
      <c r="F19" s="67"/>
      <c r="G19" s="68"/>
      <c r="H19" s="57">
        <f t="shared" si="8"/>
        <v>0</v>
      </c>
      <c r="I19" s="166"/>
      <c r="J19" s="166"/>
      <c r="K19" s="167"/>
      <c r="L19" s="55">
        <f t="shared" si="11"/>
        <v>0</v>
      </c>
      <c r="M19" s="56">
        <f t="shared" si="12"/>
        <v>0</v>
      </c>
    </row>
    <row r="20" spans="1:13" s="43" customFormat="1" ht="13.95" customHeight="1" outlineLevel="2" x14ac:dyDescent="0.25">
      <c r="A20" s="165"/>
      <c r="B20" s="50" t="s">
        <v>17</v>
      </c>
      <c r="C20" s="99">
        <v>750000</v>
      </c>
      <c r="D20" s="67">
        <v>600000</v>
      </c>
      <c r="E20" s="51">
        <f>IF($B$11="Tier 1",C20*TargetRevGrowthPC_Tier1,IF($B$11="Tier 2", C20*TargetRevGrowthPC_Tier2,IF($B$11="Tier 3", C20*TargetRevGrowthPC_Tier3,IF($B$11="Tier 4", C20*TargetRevGrowthPC_Tier4,IF($B$11="Tier 5", C20*TargetRevGrowthPC_Tier5,IF($B$11="Tier 6", C20*TargetRevGrowthPC_Tier6))))))</f>
        <v>750000</v>
      </c>
      <c r="F20" s="67"/>
      <c r="G20" s="68"/>
      <c r="H20" s="57">
        <f t="shared" si="8"/>
        <v>0</v>
      </c>
      <c r="I20" s="166"/>
      <c r="J20" s="166"/>
      <c r="K20" s="167"/>
      <c r="L20" s="55">
        <f t="shared" si="11"/>
        <v>0</v>
      </c>
      <c r="M20" s="56">
        <f t="shared" si="12"/>
        <v>0</v>
      </c>
    </row>
    <row r="21" spans="1:13" s="43" customFormat="1" ht="13.95" customHeight="1" outlineLevel="1" x14ac:dyDescent="0.25">
      <c r="A21" s="182" t="s">
        <v>29</v>
      </c>
      <c r="B21" s="183"/>
      <c r="C21" s="58">
        <f>SUBTOTAL(9,C18:C20)</f>
        <v>1600000</v>
      </c>
      <c r="D21" s="58">
        <f>SUBTOTAL(9,D18:D20)</f>
        <v>1300000</v>
      </c>
      <c r="E21" s="59">
        <f>SUBTOTAL(9,E18:E20)</f>
        <v>1600000</v>
      </c>
      <c r="F21" s="59">
        <f>SUBTOTAL(9,F18:F20)</f>
        <v>0</v>
      </c>
      <c r="G21" s="60">
        <f>SUBTOTAL(9,G18:G20)</f>
        <v>0</v>
      </c>
      <c r="H21" s="61">
        <f t="shared" si="8"/>
        <v>0</v>
      </c>
      <c r="I21" s="62" t="str">
        <f>IF(Q2_Rev_Growth_PC&lt;TargetRevGrowthPC_Tier1,"n/a",IF(Q2_Rev_Growth_PC&lt;TargetRevGrowthPC_Tier2,$A$5,IF(Q2_Rev_Growth_PC&lt;TargetRevGrowthPC_Tier3,$A$6,IF(Q2_Rev_Growth_PC&lt;TargetRevGrowthPC_Tier4,$A$7,IF(Q2_Rev_Growth_PC&lt;TargetRevGrowthPC_Tier5,$A$8,IF(Q2_Rev_Growth_PC&lt;TargetRevGrowthPC_Tier6,$A$9,IF(124.99%&lt;Q2_Rev_Growth_PC&gt;=TargetRevGrowthPC_Tier6,#REF!)))))))</f>
        <v>n/a</v>
      </c>
      <c r="J21" s="63">
        <f>IF(I21="Tier 1",IncentivePC_Tier1,IF(I21="Tier 2",IncentivePC_Tier2,IF(I21="Tier 3",IncentivePC_Tier3,IF(I21="Tier 4",IncentivePC_Tier4,IF(I21="Tier 5",IncentivePC_Tier5,IF(I21="Tier 6",IncentivePC_Tier6,0))))))</f>
        <v>0</v>
      </c>
      <c r="K21" s="64">
        <f>IFERROR(J21*Q2_Eligible_Rev,0)</f>
        <v>0</v>
      </c>
      <c r="L21" s="65">
        <f>SUBTOTAL(9,L18:L20)</f>
        <v>0</v>
      </c>
      <c r="M21" s="66">
        <f>SUBTOTAL(9,M18:M20)</f>
        <v>0</v>
      </c>
    </row>
    <row r="22" spans="1:13" s="43" customFormat="1" ht="13.95" customHeight="1" outlineLevel="2" x14ac:dyDescent="0.25">
      <c r="A22" s="165" t="s">
        <v>7</v>
      </c>
      <c r="B22" s="50" t="s">
        <v>18</v>
      </c>
      <c r="C22" s="99">
        <v>850000</v>
      </c>
      <c r="D22" s="67">
        <v>780000</v>
      </c>
      <c r="E22" s="51">
        <f>IF($B$11="Tier 1",C22*TargetRevGrowthPC_Tier1,IF($B$11="Tier 2", C22*TargetRevGrowthPC_Tier2,IF($B$11="Tier 3", C22*TargetRevGrowthPC_Tier3,IF($B$11="Tier 4", C22*TargetRevGrowthPC_Tier4,IF($B$11="Tier 5", C22*TargetRevGrowthPC_Tier5,IF($B$11="Tier 6", C22*TargetRevGrowthPC_Tier6))))))</f>
        <v>850000</v>
      </c>
      <c r="F22" s="67"/>
      <c r="G22" s="68"/>
      <c r="H22" s="57">
        <f t="shared" si="8"/>
        <v>0</v>
      </c>
      <c r="I22" s="166"/>
      <c r="J22" s="166"/>
      <c r="K22" s="186"/>
      <c r="L22" s="55">
        <f t="shared" ref="L22:L24" si="13">$K$5*$G22</f>
        <v>0</v>
      </c>
      <c r="M22" s="56">
        <f t="shared" ref="M22:M24" si="14">$M$5*G22</f>
        <v>0</v>
      </c>
    </row>
    <row r="23" spans="1:13" s="43" customFormat="1" ht="13.95" customHeight="1" outlineLevel="2" x14ac:dyDescent="0.25">
      <c r="A23" s="165"/>
      <c r="B23" s="50" t="s">
        <v>19</v>
      </c>
      <c r="C23" s="99">
        <v>600000</v>
      </c>
      <c r="D23" s="67">
        <v>500000</v>
      </c>
      <c r="E23" s="51">
        <f>IF($B$11="Tier 1",C23*TargetRevGrowthPC_Tier1,IF($B$11="Tier 2", C23*TargetRevGrowthPC_Tier2,IF($B$11="Tier 3", C23*TargetRevGrowthPC_Tier3,IF($B$11="Tier 4", C23*TargetRevGrowthPC_Tier4,IF($B$11="Tier 5", C23*TargetRevGrowthPC_Tier5,IF($B$11="Tier 6", C23*TargetRevGrowthPC_Tier6))))))</f>
        <v>600000</v>
      </c>
      <c r="F23" s="67"/>
      <c r="G23" s="68"/>
      <c r="H23" s="57">
        <f t="shared" si="8"/>
        <v>0</v>
      </c>
      <c r="I23" s="166"/>
      <c r="J23" s="166"/>
      <c r="K23" s="167"/>
      <c r="L23" s="55">
        <f t="shared" si="13"/>
        <v>0</v>
      </c>
      <c r="M23" s="56">
        <f t="shared" si="14"/>
        <v>0</v>
      </c>
    </row>
    <row r="24" spans="1:13" s="43" customFormat="1" ht="13.95" customHeight="1" outlineLevel="2" x14ac:dyDescent="0.25">
      <c r="A24" s="165"/>
      <c r="B24" s="50" t="s">
        <v>20</v>
      </c>
      <c r="C24" s="99">
        <v>970000</v>
      </c>
      <c r="D24" s="67">
        <v>870000</v>
      </c>
      <c r="E24" s="51">
        <f>IF($B$11="Tier 1",C24*TargetRevGrowthPC_Tier1,IF($B$11="Tier 2", C24*TargetRevGrowthPC_Tier2,IF($B$11="Tier 3", C24*TargetRevGrowthPC_Tier3,IF($B$11="Tier 4", C24*TargetRevGrowthPC_Tier4,IF($B$11="Tier 5", C24*TargetRevGrowthPC_Tier5,IF($B$11="Tier 6", C24*TargetRevGrowthPC_Tier6))))))</f>
        <v>970000</v>
      </c>
      <c r="F24" s="67"/>
      <c r="G24" s="68"/>
      <c r="H24" s="57">
        <f t="shared" si="8"/>
        <v>0</v>
      </c>
      <c r="I24" s="166"/>
      <c r="J24" s="166"/>
      <c r="K24" s="167"/>
      <c r="L24" s="55">
        <f t="shared" si="13"/>
        <v>0</v>
      </c>
      <c r="M24" s="56">
        <f t="shared" si="14"/>
        <v>0</v>
      </c>
    </row>
    <row r="25" spans="1:13" s="43" customFormat="1" ht="13.95" customHeight="1" outlineLevel="1" x14ac:dyDescent="0.25">
      <c r="A25" s="182" t="s">
        <v>30</v>
      </c>
      <c r="B25" s="183"/>
      <c r="C25" s="69">
        <f>SUBTOTAL(9,C22:C24)</f>
        <v>2420000</v>
      </c>
      <c r="D25" s="69">
        <f>SUBTOTAL(9,D22:D24)</f>
        <v>2150000</v>
      </c>
      <c r="E25" s="59">
        <f>SUBTOTAL(9,E22:E24)</f>
        <v>2420000</v>
      </c>
      <c r="F25" s="59">
        <f>SUBTOTAL(9,F22:F24)</f>
        <v>0</v>
      </c>
      <c r="G25" s="60">
        <f>SUBTOTAL(9,G22:G24)</f>
        <v>0</v>
      </c>
      <c r="H25" s="61">
        <f t="shared" si="8"/>
        <v>0</v>
      </c>
      <c r="I25" s="62" t="str">
        <f>IF(Q3_Rev_Growth_PC&lt;TargetRevGrowthPC_Tier1,"n/a",IF(Q3_Rev_Growth_PC&lt;TargetRevGrowthPC_Tier2,$A$5,IF(Q3_Rev_Growth_PC&lt;TargetRevGrowthPC_Tier3,$A$6,IF(Q3_Rev_Growth_PC&lt;TargetRevGrowthPC_Tier4,$A$7,IF(Q3_Rev_Growth_PC&lt;TargetRevGrowthPC_Tier5,$A$8,IF(Q3_Rev_Growth_PC&lt;TargetRevGrowthPC_Tier6,$A$9,IF(124.99%&lt;Q3_Rev_Growth_PC&gt;=TargetRevGrowthPC_Tier6,#REF!)))))))</f>
        <v>n/a</v>
      </c>
      <c r="J25" s="63">
        <f>IF(I25="Tier 1",IncentivePC_Tier1,IF(I25="Tier 2",IncentivePC_Tier2,IF(I25="Tier 3",IncentivePC_Tier3,IF(I25="Tier 4",IncentivePC_Tier4,IF(I25="Tier 5",IncentivePC_Tier5,IF(I25="Tier 6",IncentivePC_Tier6,0))))))</f>
        <v>0</v>
      </c>
      <c r="K25" s="64">
        <f>IFERROR(J25*Q3_Eligible_Rev,0)</f>
        <v>0</v>
      </c>
      <c r="L25" s="65">
        <f>SUBTOTAL(9,L22:L24)</f>
        <v>0</v>
      </c>
      <c r="M25" s="66">
        <f>SUBTOTAL(9,M22:M24)</f>
        <v>0</v>
      </c>
    </row>
    <row r="26" spans="1:13" s="43" customFormat="1" ht="13.95" customHeight="1" outlineLevel="2" x14ac:dyDescent="0.25">
      <c r="A26" s="165" t="s">
        <v>8</v>
      </c>
      <c r="B26" s="50" t="s">
        <v>21</v>
      </c>
      <c r="C26" s="99">
        <v>700000</v>
      </c>
      <c r="D26" s="67">
        <v>600000</v>
      </c>
      <c r="E26" s="51">
        <f>IF($B$11="Tier 1",C26*TargetRevGrowthPC_Tier1,IF($B$11="Tier 2", C26*TargetRevGrowthPC_Tier2,IF($B$11="Tier 3", C26*TargetRevGrowthPC_Tier3,IF($B$11="Tier 4", C26*TargetRevGrowthPC_Tier4,IF($B$11="Tier 5", C26*TargetRevGrowthPC_Tier5,IF($B$11="Tier 6", C26*TargetRevGrowthPC_Tier6))))))</f>
        <v>700000</v>
      </c>
      <c r="F26" s="67"/>
      <c r="G26" s="68"/>
      <c r="H26" s="57">
        <f t="shared" si="8"/>
        <v>0</v>
      </c>
      <c r="I26" s="166"/>
      <c r="J26" s="166"/>
      <c r="K26" s="167"/>
      <c r="L26" s="55">
        <f t="shared" ref="L26:L28" si="15">$K$5*$G26</f>
        <v>0</v>
      </c>
      <c r="M26" s="56">
        <f t="shared" ref="M26:M28" si="16">$M$5*G26</f>
        <v>0</v>
      </c>
    </row>
    <row r="27" spans="1:13" s="43" customFormat="1" ht="13.95" customHeight="1" outlineLevel="2" x14ac:dyDescent="0.25">
      <c r="A27" s="165"/>
      <c r="B27" s="50" t="s">
        <v>22</v>
      </c>
      <c r="C27" s="99">
        <v>410000</v>
      </c>
      <c r="D27" s="67">
        <v>350000</v>
      </c>
      <c r="E27" s="51">
        <f>IF($B$11="Tier 1",C27*TargetRevGrowthPC_Tier1,IF($B$11="Tier 2", C27*TargetRevGrowthPC_Tier2,IF($B$11="Tier 3", C27*TargetRevGrowthPC_Tier3,IF($B$11="Tier 4", C27*TargetRevGrowthPC_Tier4,IF($B$11="Tier 5", C27*TargetRevGrowthPC_Tier5,IF($B$11="Tier 6", C27*TargetRevGrowthPC_Tier6))))))</f>
        <v>410000</v>
      </c>
      <c r="F27" s="67"/>
      <c r="G27" s="68"/>
      <c r="H27" s="57">
        <f t="shared" si="8"/>
        <v>0</v>
      </c>
      <c r="I27" s="166"/>
      <c r="J27" s="166"/>
      <c r="K27" s="167"/>
      <c r="L27" s="55">
        <f t="shared" si="15"/>
        <v>0</v>
      </c>
      <c r="M27" s="56">
        <f t="shared" si="16"/>
        <v>0</v>
      </c>
    </row>
    <row r="28" spans="1:13" s="43" customFormat="1" ht="13.95" customHeight="1" outlineLevel="2" x14ac:dyDescent="0.25">
      <c r="A28" s="165"/>
      <c r="B28" s="50" t="s">
        <v>23</v>
      </c>
      <c r="C28" s="99">
        <v>600000</v>
      </c>
      <c r="D28" s="67">
        <v>550000</v>
      </c>
      <c r="E28" s="51">
        <f>IF($B$11="Tier 1",C28*TargetRevGrowthPC_Tier1,IF($B$11="Tier 2", C28*TargetRevGrowthPC_Tier2,IF($B$11="Tier 3", C28*TargetRevGrowthPC_Tier3,IF($B$11="Tier 4", C28*TargetRevGrowthPC_Tier4,IF($B$11="Tier 5", C28*TargetRevGrowthPC_Tier5,IF($B$11="Tier 6", C28*TargetRevGrowthPC_Tier6))))))</f>
        <v>600000</v>
      </c>
      <c r="F28" s="67"/>
      <c r="G28" s="68"/>
      <c r="H28" s="57">
        <f t="shared" si="8"/>
        <v>0</v>
      </c>
      <c r="I28" s="166"/>
      <c r="J28" s="166"/>
      <c r="K28" s="167"/>
      <c r="L28" s="55">
        <f t="shared" si="15"/>
        <v>0</v>
      </c>
      <c r="M28" s="56">
        <f t="shared" si="16"/>
        <v>0</v>
      </c>
    </row>
    <row r="29" spans="1:13" s="43" customFormat="1" ht="13.95" customHeight="1" outlineLevel="1" x14ac:dyDescent="0.25">
      <c r="A29" s="182" t="s">
        <v>31</v>
      </c>
      <c r="B29" s="183"/>
      <c r="C29" s="69">
        <f>SUBTOTAL(9,C26:C28)</f>
        <v>1710000</v>
      </c>
      <c r="D29" s="69">
        <f>SUBTOTAL(9,D26:D28)</f>
        <v>1500000</v>
      </c>
      <c r="E29" s="59">
        <f>SUBTOTAL(9,E26:E28)</f>
        <v>1710000</v>
      </c>
      <c r="F29" s="59">
        <f>SUBTOTAL(9,F26:F28)</f>
        <v>0</v>
      </c>
      <c r="G29" s="60">
        <f>SUBTOTAL(9,G26:G28)</f>
        <v>0</v>
      </c>
      <c r="H29" s="61">
        <f t="shared" si="8"/>
        <v>0</v>
      </c>
      <c r="I29" s="62" t="str">
        <f>IF(Q4_Rev_Growth_PC&lt;TargetRevGrowthPC_Tier1,"n/a",IF(Q4_Rev_Growth_PC&lt;TargetRevGrowthPC_Tier2,$A$5,IF(Q4_Rev_Growth_PC&lt;TargetRevGrowthPC_Tier3,$A$6,IF(Q4_Rev_Growth_PC&lt;TargetRevGrowthPC_Tier4,$A$7,IF(Q4_Rev_Growth_PC&lt;TargetRevGrowthPC_Tier5,$A$8,IF(Q4_Rev_Growth_PC&lt;TargetRevGrowthPC_Tier6,$A$9,IF(124.99%&lt;Q4_Rev_Growth_PC&gt;=TargetRevGrowthPC_Tier6,#REF!)))))))</f>
        <v>n/a</v>
      </c>
      <c r="J29" s="63">
        <f>IF(I29="Tier 1",IncentivePC_Tier1,IF(I29="Tier 2",IncentivePC_Tier2,IF(I29="Tier 3",IncentivePC_Tier3,IF(I29="Tier 4",IncentivePC_Tier4,IF(I29="Tier 5",IncentivePC_Tier5,IF(I29="Tier 6",IncentivePC_Tier6,0))))))</f>
        <v>0</v>
      </c>
      <c r="K29" s="64">
        <f>IFERROR(J29*Q4_Eligible_Rev,0)</f>
        <v>0</v>
      </c>
      <c r="L29" s="65">
        <f>SUBTOTAL(9,L26:L28)</f>
        <v>0</v>
      </c>
      <c r="M29" s="66">
        <f>SUBTOTAL(9,M26:M28)</f>
        <v>0</v>
      </c>
    </row>
    <row r="30" spans="1:13" s="78" customFormat="1" ht="13.95" customHeight="1" thickBot="1" x14ac:dyDescent="0.3">
      <c r="A30" s="70" t="s">
        <v>10</v>
      </c>
      <c r="B30" s="71"/>
      <c r="C30" s="72">
        <f>SUBTOTAL(9,C14:C28)</f>
        <v>6830000</v>
      </c>
      <c r="D30" s="73">
        <f>SUBTOTAL(9,D14:D28)</f>
        <v>5750000</v>
      </c>
      <c r="E30" s="73">
        <f>SUBTOTAL(9,E14:E28)</f>
        <v>6830000</v>
      </c>
      <c r="F30" s="73">
        <f t="shared" ref="F30:G30" si="17">SUBTOTAL(9,F14:F28)</f>
        <v>0</v>
      </c>
      <c r="G30" s="74">
        <f t="shared" si="17"/>
        <v>0</v>
      </c>
      <c r="H30" s="93">
        <f t="shared" si="8"/>
        <v>0</v>
      </c>
      <c r="I30" s="75"/>
      <c r="J30" s="75"/>
      <c r="K30" s="76">
        <f t="shared" ref="K30:L30" si="18">SUBTOTAL(9,K14:K28)</f>
        <v>0</v>
      </c>
      <c r="L30" s="77">
        <f t="shared" si="18"/>
        <v>0</v>
      </c>
      <c r="M30" s="94">
        <f>SUBTOTAL(9,M14:M28)</f>
        <v>0</v>
      </c>
    </row>
    <row r="31" spans="1:13" s="43" customFormat="1" ht="13.95" customHeight="1" thickTop="1" thickBot="1" x14ac:dyDescent="0.3">
      <c r="A31" s="79"/>
      <c r="B31" s="79"/>
      <c r="C31" s="79"/>
      <c r="D31" s="80"/>
      <c r="E31" s="79"/>
      <c r="F31" s="79"/>
      <c r="G31" s="79"/>
      <c r="H31" s="81" t="s">
        <v>32</v>
      </c>
      <c r="I31" s="82"/>
      <c r="J31" s="83"/>
      <c r="K31" s="184">
        <f>K30+L30+M30</f>
        <v>0</v>
      </c>
      <c r="L31" s="184"/>
      <c r="M31" s="185"/>
    </row>
    <row r="32" spans="1:13" ht="13.95" customHeight="1" thickTop="1" thickBot="1" x14ac:dyDescent="0.35">
      <c r="B32" s="104"/>
    </row>
    <row r="33" ht="13.95" customHeight="1" x14ac:dyDescent="0.3"/>
    <row r="34" ht="13.95" customHeight="1" x14ac:dyDescent="0.3"/>
    <row r="35" ht="13.95" customHeight="1" x14ac:dyDescent="0.3"/>
  </sheetData>
  <mergeCells count="25">
    <mergeCell ref="A29:B29"/>
    <mergeCell ref="K31:M31"/>
    <mergeCell ref="A21:B21"/>
    <mergeCell ref="A22:A24"/>
    <mergeCell ref="I22:J24"/>
    <mergeCell ref="K22:K24"/>
    <mergeCell ref="A25:B25"/>
    <mergeCell ref="A26:A28"/>
    <mergeCell ref="I26:J28"/>
    <mergeCell ref="K26:K28"/>
    <mergeCell ref="A18:A20"/>
    <mergeCell ref="I18:J20"/>
    <mergeCell ref="K18:K20"/>
    <mergeCell ref="A1:N1"/>
    <mergeCell ref="C3:G3"/>
    <mergeCell ref="I3:J3"/>
    <mergeCell ref="K3:L3"/>
    <mergeCell ref="M3:N3"/>
    <mergeCell ref="C11:G11"/>
    <mergeCell ref="H11:M11"/>
    <mergeCell ref="H12:K12"/>
    <mergeCell ref="A14:A16"/>
    <mergeCell ref="I14:J16"/>
    <mergeCell ref="K14:K16"/>
    <mergeCell ref="A17:B17"/>
  </mergeCells>
  <conditionalFormatting sqref="A5:O5">
    <cfRule type="expression" dxfId="14" priority="6">
      <formula>$B$11="Tier 1"</formula>
    </cfRule>
  </conditionalFormatting>
  <conditionalFormatting sqref="A6:O6">
    <cfRule type="expression" dxfId="13" priority="5">
      <formula>$B$11="Tier 2"</formula>
    </cfRule>
  </conditionalFormatting>
  <conditionalFormatting sqref="A7:O7">
    <cfRule type="expression" dxfId="12" priority="4">
      <formula>$B$11="Tier 3"</formula>
    </cfRule>
  </conditionalFormatting>
  <conditionalFormatting sqref="A8:O8">
    <cfRule type="expression" dxfId="11" priority="3">
      <formula>$B$11="Tier 4"</formula>
    </cfRule>
  </conditionalFormatting>
  <conditionalFormatting sqref="A9:O9">
    <cfRule type="expression" dxfId="10" priority="2">
      <formula>$B$11="Tier 5"</formula>
    </cfRule>
  </conditionalFormatting>
  <dataValidations disablePrompts="1" count="1">
    <dataValidation type="list" allowBlank="1" showInputMessage="1" showErrorMessage="1" sqref="B11">
      <formula1>$A$5:$A$9</formula1>
    </dataValidation>
  </dataValidations>
  <printOptions horizontalCentered="1"/>
  <pageMargins left="0.31496062992125984" right="0.31496062992125984" top="0.74803149606299213" bottom="0.74803149606299213" header="0.31496062992125984" footer="0.31496062992125984"/>
  <pageSetup paperSize="9" scale="90" orientation="landscape" r:id="rId1"/>
  <headerFooter>
    <oddHeader>&amp;CFCTG 2020
National Agreement</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5"/>
  <sheetViews>
    <sheetView showGridLines="0" zoomScale="90" zoomScaleNormal="90" workbookViewId="0">
      <selection activeCell="M4" sqref="M4"/>
    </sheetView>
  </sheetViews>
  <sheetFormatPr defaultColWidth="0" defaultRowHeight="13.95" customHeight="1" zeroHeight="1" outlineLevelRow="2" x14ac:dyDescent="0.3"/>
  <cols>
    <col min="1" max="1" width="9.77734375" style="1" customWidth="1"/>
    <col min="2" max="2" width="13.44140625" style="1" bestFit="1" customWidth="1"/>
    <col min="3" max="3" width="11.5546875" style="1" bestFit="1" customWidth="1"/>
    <col min="4" max="4" width="13.6640625" style="1" customWidth="1"/>
    <col min="5" max="5" width="12.5546875" style="1" bestFit="1" customWidth="1"/>
    <col min="6" max="6" width="10.6640625" style="1" customWidth="1"/>
    <col min="7" max="7" width="13.6640625" style="1" customWidth="1"/>
    <col min="8" max="8" width="13.33203125" style="1" customWidth="1"/>
    <col min="9" max="10" width="11.33203125" style="1" customWidth="1"/>
    <col min="11" max="13" width="15" style="1" customWidth="1"/>
    <col min="14" max="14" width="12.44140625" style="1" customWidth="1"/>
    <col min="15" max="15" width="17.77734375" style="1" customWidth="1"/>
    <col min="16" max="16384" width="8.88671875" style="1" hidden="1"/>
  </cols>
  <sheetData>
    <row r="1" spans="1:15" s="25" customFormat="1" ht="13.95" customHeight="1" x14ac:dyDescent="0.3">
      <c r="A1" s="168" t="s">
        <v>40</v>
      </c>
      <c r="B1" s="168"/>
      <c r="C1" s="168"/>
      <c r="D1" s="168"/>
      <c r="E1" s="168"/>
      <c r="F1" s="168"/>
      <c r="G1" s="168"/>
      <c r="H1" s="168"/>
      <c r="I1" s="168"/>
      <c r="J1" s="168"/>
      <c r="K1" s="168"/>
      <c r="L1" s="168"/>
      <c r="M1" s="168"/>
      <c r="N1" s="168"/>
      <c r="O1" s="2"/>
    </row>
    <row r="2" spans="1:15" ht="13.95" customHeight="1" thickBot="1" x14ac:dyDescent="0.35">
      <c r="A2" s="26" t="s">
        <v>35</v>
      </c>
    </row>
    <row r="3" spans="1:15" s="159" customFormat="1" ht="24" x14ac:dyDescent="0.3">
      <c r="A3" s="157"/>
      <c r="B3" s="160" t="s">
        <v>57</v>
      </c>
      <c r="C3" s="169" t="s">
        <v>58</v>
      </c>
      <c r="D3" s="170"/>
      <c r="E3" s="170"/>
      <c r="F3" s="170"/>
      <c r="G3" s="171"/>
      <c r="H3" s="158" t="s">
        <v>56</v>
      </c>
      <c r="I3" s="188" t="s">
        <v>66</v>
      </c>
      <c r="J3" s="171"/>
      <c r="K3" s="169" t="s">
        <v>67</v>
      </c>
      <c r="L3" s="171"/>
      <c r="M3" s="169" t="s">
        <v>68</v>
      </c>
      <c r="N3" s="171"/>
      <c r="O3" s="187" t="s">
        <v>50</v>
      </c>
    </row>
    <row r="4" spans="1:15" s="44" customFormat="1" ht="13.95" customHeight="1" x14ac:dyDescent="0.25">
      <c r="A4" s="86"/>
      <c r="B4" s="87" t="s">
        <v>27</v>
      </c>
      <c r="C4" s="88" t="s">
        <v>5</v>
      </c>
      <c r="D4" s="88" t="s">
        <v>6</v>
      </c>
      <c r="E4" s="88" t="s">
        <v>7</v>
      </c>
      <c r="F4" s="88" t="s">
        <v>8</v>
      </c>
      <c r="G4" s="89" t="s">
        <v>9</v>
      </c>
      <c r="H4" s="90"/>
      <c r="I4" s="88" t="s">
        <v>25</v>
      </c>
      <c r="J4" s="87" t="s">
        <v>26</v>
      </c>
      <c r="K4" s="88" t="s">
        <v>25</v>
      </c>
      <c r="L4" s="87" t="s">
        <v>26</v>
      </c>
      <c r="M4" s="88" t="s">
        <v>25</v>
      </c>
      <c r="N4" s="87" t="s">
        <v>26</v>
      </c>
      <c r="O4" s="38"/>
    </row>
    <row r="5" spans="1:15" s="43" customFormat="1" ht="13.95" customHeight="1" x14ac:dyDescent="0.25">
      <c r="A5" s="11" t="s">
        <v>0</v>
      </c>
      <c r="B5" s="91">
        <v>1</v>
      </c>
      <c r="C5" s="36">
        <f t="shared" ref="C5:C9" si="0">BaseRev2019_Q1*B5</f>
        <v>650000</v>
      </c>
      <c r="D5" s="36">
        <f t="shared" ref="D5:D9" si="1">BaseRev2019_Q2*B5</f>
        <v>600000</v>
      </c>
      <c r="E5" s="36">
        <f t="shared" ref="E5:E9" si="2">BaseRev2019_Q3*B5</f>
        <v>590000</v>
      </c>
      <c r="F5" s="36">
        <f t="shared" ref="F5:F9" si="3">BaseRev2019_Q4*B5</f>
        <v>750000</v>
      </c>
      <c r="G5" s="3">
        <f>SUM(C5:F5)</f>
        <v>2590000</v>
      </c>
      <c r="H5" s="23">
        <f>$D$30*TargetRevGrowthPC_Tier1</f>
        <v>1930000</v>
      </c>
      <c r="I5" s="33">
        <v>5.0000000000000001E-3</v>
      </c>
      <c r="J5" s="4">
        <f>TargetRevGrowth_Tier1*I5</f>
        <v>12950</v>
      </c>
      <c r="K5" s="35">
        <v>0.01</v>
      </c>
      <c r="L5" s="5">
        <f>TargetRevGrowth_Tier1*K5</f>
        <v>25900</v>
      </c>
      <c r="M5" s="96">
        <v>1.5E-3</v>
      </c>
      <c r="N5" s="39">
        <f>TargetRevGrowth_Tier1*M5</f>
        <v>3885</v>
      </c>
      <c r="O5" s="9">
        <f t="shared" ref="O5:O9" si="4">J5+L5+N5</f>
        <v>42735</v>
      </c>
    </row>
    <row r="6" spans="1:15" s="43" customFormat="1" ht="13.95" customHeight="1" x14ac:dyDescent="0.25">
      <c r="A6" s="11" t="s">
        <v>1</v>
      </c>
      <c r="B6" s="91">
        <v>1.05</v>
      </c>
      <c r="C6" s="36">
        <f t="shared" si="0"/>
        <v>682500</v>
      </c>
      <c r="D6" s="36">
        <f t="shared" si="1"/>
        <v>630000</v>
      </c>
      <c r="E6" s="36">
        <f t="shared" si="2"/>
        <v>619500</v>
      </c>
      <c r="F6" s="36">
        <f t="shared" si="3"/>
        <v>787500</v>
      </c>
      <c r="G6" s="3">
        <f t="shared" ref="G6:G9" si="5">SUM(C6:F6)</f>
        <v>2719500</v>
      </c>
      <c r="H6" s="23">
        <f>$D$30*TargetRevGrowthPC_Tier2</f>
        <v>2026500</v>
      </c>
      <c r="I6" s="33">
        <v>6.0000000000000001E-3</v>
      </c>
      <c r="J6" s="4">
        <f>TargetRevGrowth_Tier2*I6</f>
        <v>16317</v>
      </c>
      <c r="K6" s="41">
        <f t="shared" ref="K6:K9" si="6">$K$5</f>
        <v>0.01</v>
      </c>
      <c r="L6" s="5">
        <f>TargetRevGrowth_Tier2*K6</f>
        <v>27195</v>
      </c>
      <c r="M6" s="97">
        <f t="shared" ref="M6:M9" si="7">$M$5</f>
        <v>1.5E-3</v>
      </c>
      <c r="N6" s="39">
        <f>TargetRevGrowth_Tier2*M6</f>
        <v>4079.25</v>
      </c>
      <c r="O6" s="9">
        <f t="shared" si="4"/>
        <v>47591.25</v>
      </c>
    </row>
    <row r="7" spans="1:15" s="43" customFormat="1" ht="13.95" customHeight="1" x14ac:dyDescent="0.25">
      <c r="A7" s="11" t="s">
        <v>2</v>
      </c>
      <c r="B7" s="91">
        <v>1.075</v>
      </c>
      <c r="C7" s="36">
        <f t="shared" si="0"/>
        <v>698750</v>
      </c>
      <c r="D7" s="36">
        <f t="shared" si="1"/>
        <v>645000</v>
      </c>
      <c r="E7" s="36">
        <f t="shared" si="2"/>
        <v>634250</v>
      </c>
      <c r="F7" s="36">
        <f t="shared" si="3"/>
        <v>806250</v>
      </c>
      <c r="G7" s="3">
        <f t="shared" si="5"/>
        <v>2784250</v>
      </c>
      <c r="H7" s="23">
        <f>$D$30*TargetRevGrowthPC_Tier3</f>
        <v>2074750</v>
      </c>
      <c r="I7" s="33">
        <v>7.0000000000000001E-3</v>
      </c>
      <c r="J7" s="4">
        <f>TargetRevGrowth_Tier3*I7</f>
        <v>19489.75</v>
      </c>
      <c r="K7" s="41">
        <f t="shared" si="6"/>
        <v>0.01</v>
      </c>
      <c r="L7" s="5">
        <f>TargetRevGrowth_Tier3*K7</f>
        <v>27842.5</v>
      </c>
      <c r="M7" s="98">
        <f t="shared" si="7"/>
        <v>1.5E-3</v>
      </c>
      <c r="N7" s="39">
        <f>TargetRevGrowth_Tier3*M7</f>
        <v>4176.375</v>
      </c>
      <c r="O7" s="9">
        <f t="shared" si="4"/>
        <v>51508.625</v>
      </c>
    </row>
    <row r="8" spans="1:15" s="43" customFormat="1" ht="13.95" customHeight="1" x14ac:dyDescent="0.25">
      <c r="A8" s="11" t="s">
        <v>3</v>
      </c>
      <c r="B8" s="91">
        <v>1.1000000000000001</v>
      </c>
      <c r="C8" s="36">
        <f t="shared" si="0"/>
        <v>715000</v>
      </c>
      <c r="D8" s="36">
        <f t="shared" si="1"/>
        <v>660000</v>
      </c>
      <c r="E8" s="36">
        <f t="shared" si="2"/>
        <v>649000</v>
      </c>
      <c r="F8" s="36">
        <f t="shared" si="3"/>
        <v>825000.00000000012</v>
      </c>
      <c r="G8" s="3">
        <f t="shared" si="5"/>
        <v>2849000</v>
      </c>
      <c r="H8" s="23">
        <f>$D$30*TargetRevGrowthPC_Tier4</f>
        <v>2123000</v>
      </c>
      <c r="I8" s="33">
        <v>8.0000000000000002E-3</v>
      </c>
      <c r="J8" s="4">
        <f>TargetRevGrowth_Tier4*I8</f>
        <v>22792</v>
      </c>
      <c r="K8" s="41">
        <f t="shared" si="6"/>
        <v>0.01</v>
      </c>
      <c r="L8" s="5">
        <f>TargetRevGrowth_Tier4*K8</f>
        <v>28490</v>
      </c>
      <c r="M8" s="98">
        <f t="shared" si="7"/>
        <v>1.5E-3</v>
      </c>
      <c r="N8" s="39">
        <f>TargetRevGrowth_Tier4*M8</f>
        <v>4273.5</v>
      </c>
      <c r="O8" s="9">
        <f t="shared" si="4"/>
        <v>55555.5</v>
      </c>
    </row>
    <row r="9" spans="1:15" s="43" customFormat="1" ht="13.95" customHeight="1" thickBot="1" x14ac:dyDescent="0.3">
      <c r="A9" s="12" t="s">
        <v>4</v>
      </c>
      <c r="B9" s="92">
        <v>1.1200000000000001</v>
      </c>
      <c r="C9" s="37">
        <f t="shared" si="0"/>
        <v>728000.00000000012</v>
      </c>
      <c r="D9" s="37">
        <f t="shared" si="1"/>
        <v>672000.00000000012</v>
      </c>
      <c r="E9" s="37">
        <f t="shared" si="2"/>
        <v>660800.00000000012</v>
      </c>
      <c r="F9" s="37">
        <f t="shared" si="3"/>
        <v>840000.00000000012</v>
      </c>
      <c r="G9" s="6">
        <f t="shared" si="5"/>
        <v>2900800.0000000005</v>
      </c>
      <c r="H9" s="24">
        <f>$D$30*TargetRevGrowthPC_Tier5</f>
        <v>2161600</v>
      </c>
      <c r="I9" s="34">
        <v>8.9999999999999993E-3</v>
      </c>
      <c r="J9" s="7">
        <f>TargetRevGrowth_Tier5*I9</f>
        <v>26107.200000000001</v>
      </c>
      <c r="K9" s="42">
        <f t="shared" si="6"/>
        <v>0.01</v>
      </c>
      <c r="L9" s="8">
        <f>TargetRevGrowth_Tier5*K9</f>
        <v>29008.000000000004</v>
      </c>
      <c r="M9" s="102">
        <f t="shared" si="7"/>
        <v>1.5E-3</v>
      </c>
      <c r="N9" s="40">
        <f>TargetRevGrowth_Tier5*M9</f>
        <v>4351.2000000000007</v>
      </c>
      <c r="O9" s="10">
        <f t="shared" si="4"/>
        <v>59466.400000000009</v>
      </c>
    </row>
    <row r="10" spans="1:15" s="2" customFormat="1" ht="13.95" customHeight="1" thickBot="1" x14ac:dyDescent="0.35">
      <c r="A10" s="18"/>
      <c r="B10" s="19"/>
      <c r="C10" s="14"/>
      <c r="D10" s="36"/>
      <c r="E10" s="36"/>
      <c r="F10" s="36"/>
      <c r="G10" s="36"/>
      <c r="H10" s="20"/>
      <c r="I10" s="15"/>
      <c r="J10" s="14"/>
      <c r="K10" s="21"/>
      <c r="L10" s="16"/>
      <c r="M10" s="17"/>
      <c r="N10" s="22"/>
    </row>
    <row r="11" spans="1:15" s="43" customFormat="1" ht="13.95" customHeight="1" thickBot="1" x14ac:dyDescent="0.35">
      <c r="A11" s="45" t="s">
        <v>36</v>
      </c>
      <c r="B11" s="103" t="s">
        <v>1</v>
      </c>
      <c r="C11" s="172" t="s">
        <v>63</v>
      </c>
      <c r="D11" s="173"/>
      <c r="E11" s="173"/>
      <c r="F11" s="173"/>
      <c r="G11" s="174"/>
      <c r="H11" s="175" t="s">
        <v>37</v>
      </c>
      <c r="I11" s="175"/>
      <c r="J11" s="175"/>
      <c r="K11" s="175"/>
      <c r="L11" s="175"/>
      <c r="M11" s="176"/>
    </row>
    <row r="12" spans="1:15" s="43" customFormat="1" ht="13.95" customHeight="1" thickBot="1" x14ac:dyDescent="0.3">
      <c r="A12" s="46"/>
      <c r="C12" s="47"/>
      <c r="D12" s="48"/>
      <c r="E12" s="48"/>
      <c r="F12" s="48"/>
      <c r="G12" s="84"/>
      <c r="H12" s="177" t="s">
        <v>48</v>
      </c>
      <c r="I12" s="178"/>
      <c r="J12" s="178"/>
      <c r="K12" s="179"/>
      <c r="L12" s="85" t="s">
        <v>46</v>
      </c>
      <c r="M12" s="49" t="s">
        <v>47</v>
      </c>
    </row>
    <row r="13" spans="1:15" s="13" customFormat="1" ht="27.6" x14ac:dyDescent="0.25">
      <c r="A13" s="27" t="s">
        <v>11</v>
      </c>
      <c r="B13" s="28" t="s">
        <v>24</v>
      </c>
      <c r="C13" s="29" t="s">
        <v>52</v>
      </c>
      <c r="D13" s="30" t="s">
        <v>51</v>
      </c>
      <c r="E13" s="156" t="s">
        <v>53</v>
      </c>
      <c r="F13" s="30" t="s">
        <v>54</v>
      </c>
      <c r="G13" s="30" t="s">
        <v>55</v>
      </c>
      <c r="H13" s="29" t="s">
        <v>39</v>
      </c>
      <c r="I13" s="30" t="s">
        <v>34</v>
      </c>
      <c r="J13" s="30" t="s">
        <v>38</v>
      </c>
      <c r="K13" s="31" t="s">
        <v>59</v>
      </c>
      <c r="L13" s="31" t="s">
        <v>59</v>
      </c>
      <c r="M13" s="32" t="s">
        <v>33</v>
      </c>
      <c r="O13" s="43"/>
    </row>
    <row r="14" spans="1:15" s="43" customFormat="1" ht="13.95" customHeight="1" outlineLevel="2" x14ac:dyDescent="0.25">
      <c r="A14" s="180" t="s">
        <v>5</v>
      </c>
      <c r="B14" s="50" t="s">
        <v>12</v>
      </c>
      <c r="C14" s="99">
        <v>350000</v>
      </c>
      <c r="D14" s="67">
        <v>270000</v>
      </c>
      <c r="E14" s="51">
        <f>IF($B$11="Tier 1",C14*TargetRevGrowthPC_Tier1,IF($B$11="Tier 2", C14*TargetRevGrowthPC_Tier2,IF($B$11="Tier 3", C14*TargetRevGrowthPC_Tier3,IF($B$11="Tier 4", C14*TargetRevGrowthPC_Tier4,IF($B$11="Tier 5", C14*TargetRevGrowthPC_Tier5,IF($B$11="Tier 6", C14*TargetRevGrowthPC_Tier6))))))</f>
        <v>367500</v>
      </c>
      <c r="F14" s="52"/>
      <c r="G14" s="53"/>
      <c r="H14" s="54">
        <f t="shared" ref="H14:H30" si="8">IFERROR(F14/C14,0)</f>
        <v>0</v>
      </c>
      <c r="I14" s="166"/>
      <c r="J14" s="166"/>
      <c r="K14" s="181"/>
      <c r="L14" s="55">
        <f>$K$5*$G14</f>
        <v>0</v>
      </c>
      <c r="M14" s="56">
        <f>$M$5*G14</f>
        <v>0</v>
      </c>
    </row>
    <row r="15" spans="1:15" s="43" customFormat="1" ht="13.95" customHeight="1" outlineLevel="2" x14ac:dyDescent="0.25">
      <c r="A15" s="165"/>
      <c r="B15" s="50" t="s">
        <v>13</v>
      </c>
      <c r="C15" s="99">
        <v>160000</v>
      </c>
      <c r="D15" s="67">
        <v>100000</v>
      </c>
      <c r="E15" s="51">
        <f>IF($B$11="Tier 1",C15*TargetRevGrowthPC_Tier1,IF($B$11="Tier 2", C15*TargetRevGrowthPC_Tier2,IF($B$11="Tier 3", C15*TargetRevGrowthPC_Tier3,IF($B$11="Tier 4", C15*TargetRevGrowthPC_Tier4,IF($B$11="Tier 5", C15*TargetRevGrowthPC_Tier5,IF($B$11="Tier 6", C15*TargetRevGrowthPC_Tier6))))))</f>
        <v>168000</v>
      </c>
      <c r="F15" s="52"/>
      <c r="G15" s="53"/>
      <c r="H15" s="57">
        <f t="shared" si="8"/>
        <v>0</v>
      </c>
      <c r="I15" s="166"/>
      <c r="J15" s="166"/>
      <c r="K15" s="181"/>
      <c r="L15" s="55">
        <f t="shared" ref="L15:L16" si="9">$K$5*$G15</f>
        <v>0</v>
      </c>
      <c r="M15" s="56">
        <f t="shared" ref="M15:M16" si="10">$M$5*G15</f>
        <v>0</v>
      </c>
    </row>
    <row r="16" spans="1:15" s="43" customFormat="1" ht="13.95" customHeight="1" outlineLevel="2" x14ac:dyDescent="0.25">
      <c r="A16" s="165"/>
      <c r="B16" s="50" t="s">
        <v>14</v>
      </c>
      <c r="C16" s="99">
        <v>140000</v>
      </c>
      <c r="D16" s="67">
        <v>100000</v>
      </c>
      <c r="E16" s="51">
        <f>IF($B$11="Tier 1",C16*TargetRevGrowthPC_Tier1,IF($B$11="Tier 2", C16*TargetRevGrowthPC_Tier2,IF($B$11="Tier 3", C16*TargetRevGrowthPC_Tier3,IF($B$11="Tier 4", C16*TargetRevGrowthPC_Tier4,IF($B$11="Tier 5", C16*TargetRevGrowthPC_Tier5,IF($B$11="Tier 6", C16*TargetRevGrowthPC_Tier6))))))</f>
        <v>147000</v>
      </c>
      <c r="F16" s="52"/>
      <c r="G16" s="53"/>
      <c r="H16" s="57">
        <f t="shared" si="8"/>
        <v>0</v>
      </c>
      <c r="I16" s="166"/>
      <c r="J16" s="166"/>
      <c r="K16" s="181"/>
      <c r="L16" s="55">
        <f t="shared" si="9"/>
        <v>0</v>
      </c>
      <c r="M16" s="56">
        <f t="shared" si="10"/>
        <v>0</v>
      </c>
    </row>
    <row r="17" spans="1:13" s="43" customFormat="1" ht="13.95" customHeight="1" outlineLevel="1" x14ac:dyDescent="0.25">
      <c r="A17" s="182" t="s">
        <v>28</v>
      </c>
      <c r="B17" s="183"/>
      <c r="C17" s="58">
        <f>SUBTOTAL(9,C14:C16)</f>
        <v>650000</v>
      </c>
      <c r="D17" s="58">
        <f>SUBTOTAL(9,D14:D16)</f>
        <v>470000</v>
      </c>
      <c r="E17" s="59">
        <f>SUBTOTAL(9,E14:E16)</f>
        <v>682500</v>
      </c>
      <c r="F17" s="59">
        <f>SUBTOTAL(9,F14:F16)</f>
        <v>0</v>
      </c>
      <c r="G17" s="60">
        <f>SUBTOTAL(9,G14:G16)</f>
        <v>0</v>
      </c>
      <c r="H17" s="61">
        <f t="shared" si="8"/>
        <v>0</v>
      </c>
      <c r="I17" s="62" t="str">
        <f>IF(Q1_Rev_Growth_PC&lt;TargetRevGrowthPC_Tier1,"n/a",IF(Q1_Rev_Growth_PC&lt;TargetRevGrowthPC_Tier2,$A$5,IF(Q1_Rev_Growth_PC&lt;TargetRevGrowthPC_Tier3,$A$6,IF(Q1_Rev_Growth_PC&lt;TargetRevGrowthPC_Tier4,$A$7,IF(Q1_Rev_Growth_PC&lt;TargetRevGrowthPC_Tier5,$A$8,IF(Q1_Rev_Growth_PC&lt;TargetRevGrowthPC_Tier6,$A$9,IF(124.99%&lt;Q1_Rev_Growth_PC&gt;=TargetRevGrowthPC_Tier6,#REF!)))))))</f>
        <v>n/a</v>
      </c>
      <c r="J17" s="63">
        <f>IF(I17="Tier 1",IncentivePC_Tier1,IF(I17="Tier 2",IncentivePC_Tier2,IF(I17="Tier 3",IncentivePC_Tier3,IF(I17="Tier 4",IncentivePC_Tier4,IF(I17="Tier 5",IncentivePC_Tier5,IF(I17="Tier 6",IncentivePC_Tier6,0))))))</f>
        <v>0</v>
      </c>
      <c r="K17" s="64">
        <f>IFERROR(J17*Q1_Eligible_Rev,0)</f>
        <v>0</v>
      </c>
      <c r="L17" s="65">
        <f>SUBTOTAL(9,L14:L16)</f>
        <v>0</v>
      </c>
      <c r="M17" s="66">
        <f>SUBTOTAL(9,M14:M16)</f>
        <v>0</v>
      </c>
    </row>
    <row r="18" spans="1:13" s="43" customFormat="1" ht="13.95" customHeight="1" outlineLevel="2" x14ac:dyDescent="0.25">
      <c r="A18" s="165" t="s">
        <v>6</v>
      </c>
      <c r="B18" s="50" t="s">
        <v>15</v>
      </c>
      <c r="C18" s="99">
        <v>230000</v>
      </c>
      <c r="D18" s="67">
        <v>180000</v>
      </c>
      <c r="E18" s="51">
        <f>IF($B$11="Tier 1",C18*TargetRevGrowthPC_Tier1,IF($B$11="Tier 2", C18*TargetRevGrowthPC_Tier2,IF($B$11="Tier 3", C18*TargetRevGrowthPC_Tier3,IF($B$11="Tier 4", C18*TargetRevGrowthPC_Tier4,IF($B$11="Tier 5", C18*TargetRevGrowthPC_Tier5,IF($B$11="Tier 6", C18*TargetRevGrowthPC_Tier6))))))</f>
        <v>241500</v>
      </c>
      <c r="F18" s="67"/>
      <c r="G18" s="68"/>
      <c r="H18" s="57">
        <f t="shared" si="8"/>
        <v>0</v>
      </c>
      <c r="I18" s="166"/>
      <c r="J18" s="166"/>
      <c r="K18" s="167"/>
      <c r="L18" s="55">
        <f t="shared" ref="L18:L20" si="11">$K$5*$G18</f>
        <v>0</v>
      </c>
      <c r="M18" s="56">
        <f t="shared" ref="M18:M20" si="12">$M$5*G18</f>
        <v>0</v>
      </c>
    </row>
    <row r="19" spans="1:13" s="43" customFormat="1" ht="13.95" customHeight="1" outlineLevel="2" x14ac:dyDescent="0.25">
      <c r="A19" s="165"/>
      <c r="B19" s="50" t="s">
        <v>16</v>
      </c>
      <c r="C19" s="99">
        <v>180000</v>
      </c>
      <c r="D19" s="67">
        <v>120000</v>
      </c>
      <c r="E19" s="51">
        <f>IF($B$11="Tier 1",C19*TargetRevGrowthPC_Tier1,IF($B$11="Tier 2", C19*TargetRevGrowthPC_Tier2,IF($B$11="Tier 3", C19*TargetRevGrowthPC_Tier3,IF($B$11="Tier 4", C19*TargetRevGrowthPC_Tier4,IF($B$11="Tier 5", C19*TargetRevGrowthPC_Tier5,IF($B$11="Tier 6", C19*TargetRevGrowthPC_Tier6))))))</f>
        <v>189000</v>
      </c>
      <c r="F19" s="67"/>
      <c r="G19" s="68"/>
      <c r="H19" s="57">
        <f t="shared" si="8"/>
        <v>0</v>
      </c>
      <c r="I19" s="166"/>
      <c r="J19" s="166"/>
      <c r="K19" s="167"/>
      <c r="L19" s="55">
        <f t="shared" si="11"/>
        <v>0</v>
      </c>
      <c r="M19" s="56">
        <f t="shared" si="12"/>
        <v>0</v>
      </c>
    </row>
    <row r="20" spans="1:13" s="43" customFormat="1" ht="13.95" customHeight="1" outlineLevel="2" x14ac:dyDescent="0.25">
      <c r="A20" s="165"/>
      <c r="B20" s="50" t="s">
        <v>17</v>
      </c>
      <c r="C20" s="99">
        <v>190000</v>
      </c>
      <c r="D20" s="67">
        <v>150000</v>
      </c>
      <c r="E20" s="51">
        <f>IF($B$11="Tier 1",C20*TargetRevGrowthPC_Tier1,IF($B$11="Tier 2", C20*TargetRevGrowthPC_Tier2,IF($B$11="Tier 3", C20*TargetRevGrowthPC_Tier3,IF($B$11="Tier 4", C20*TargetRevGrowthPC_Tier4,IF($B$11="Tier 5", C20*TargetRevGrowthPC_Tier5,IF($B$11="Tier 6", C20*TargetRevGrowthPC_Tier6))))))</f>
        <v>199500</v>
      </c>
      <c r="F20" s="67"/>
      <c r="G20" s="68"/>
      <c r="H20" s="57">
        <f t="shared" si="8"/>
        <v>0</v>
      </c>
      <c r="I20" s="166"/>
      <c r="J20" s="166"/>
      <c r="K20" s="167"/>
      <c r="L20" s="55">
        <f t="shared" si="11"/>
        <v>0</v>
      </c>
      <c r="M20" s="56">
        <f t="shared" si="12"/>
        <v>0</v>
      </c>
    </row>
    <row r="21" spans="1:13" s="43" customFormat="1" ht="13.95" customHeight="1" outlineLevel="1" x14ac:dyDescent="0.25">
      <c r="A21" s="182" t="s">
        <v>29</v>
      </c>
      <c r="B21" s="183"/>
      <c r="C21" s="58">
        <f>SUBTOTAL(9,C18:C20)</f>
        <v>600000</v>
      </c>
      <c r="D21" s="58">
        <f>SUBTOTAL(9,D18:D20)</f>
        <v>450000</v>
      </c>
      <c r="E21" s="59">
        <f>SUBTOTAL(9,E18:E20)</f>
        <v>630000</v>
      </c>
      <c r="F21" s="59">
        <f>SUBTOTAL(9,F18:F20)</f>
        <v>0</v>
      </c>
      <c r="G21" s="60">
        <f>SUBTOTAL(9,G18:G20)</f>
        <v>0</v>
      </c>
      <c r="H21" s="61">
        <f t="shared" si="8"/>
        <v>0</v>
      </c>
      <c r="I21" s="62" t="str">
        <f>IF(Q2_Rev_Growth_PC&lt;TargetRevGrowthPC_Tier1,"n/a",IF(Q2_Rev_Growth_PC&lt;TargetRevGrowthPC_Tier2,$A$5,IF(Q2_Rev_Growth_PC&lt;TargetRevGrowthPC_Tier3,$A$6,IF(Q2_Rev_Growth_PC&lt;TargetRevGrowthPC_Tier4,$A$7,IF(Q2_Rev_Growth_PC&lt;TargetRevGrowthPC_Tier5,$A$8,IF(Q2_Rev_Growth_PC&lt;TargetRevGrowthPC_Tier6,$A$9,IF(124.99%&lt;Q2_Rev_Growth_PC&gt;=TargetRevGrowthPC_Tier6,#REF!)))))))</f>
        <v>n/a</v>
      </c>
      <c r="J21" s="63">
        <f>IF(I21="Tier 1",IncentivePC_Tier1,IF(I21="Tier 2",IncentivePC_Tier2,IF(I21="Tier 3",IncentivePC_Tier3,IF(I21="Tier 4",IncentivePC_Tier4,IF(I21="Tier 5",IncentivePC_Tier5,IF(I21="Tier 6",IncentivePC_Tier6,0))))))</f>
        <v>0</v>
      </c>
      <c r="K21" s="64">
        <f>IFERROR(J21*Q2_Eligible_Rev,0)</f>
        <v>0</v>
      </c>
      <c r="L21" s="65">
        <f>SUBTOTAL(9,L18:L20)</f>
        <v>0</v>
      </c>
      <c r="M21" s="66">
        <f>SUBTOTAL(9,M18:M20)</f>
        <v>0</v>
      </c>
    </row>
    <row r="22" spans="1:13" s="43" customFormat="1" ht="13.95" customHeight="1" outlineLevel="2" x14ac:dyDescent="0.25">
      <c r="A22" s="165" t="s">
        <v>7</v>
      </c>
      <c r="B22" s="50" t="s">
        <v>18</v>
      </c>
      <c r="C22" s="99">
        <v>220000</v>
      </c>
      <c r="D22" s="67">
        <v>160000</v>
      </c>
      <c r="E22" s="51">
        <f>IF($B$11="Tier 1",C22*TargetRevGrowthPC_Tier1,IF($B$11="Tier 2", C22*TargetRevGrowthPC_Tier2,IF($B$11="Tier 3", C22*TargetRevGrowthPC_Tier3,IF($B$11="Tier 4", C22*TargetRevGrowthPC_Tier4,IF($B$11="Tier 5", C22*TargetRevGrowthPC_Tier5,IF($B$11="Tier 6", C22*TargetRevGrowthPC_Tier6))))))</f>
        <v>231000</v>
      </c>
      <c r="F22" s="67"/>
      <c r="G22" s="68"/>
      <c r="H22" s="57">
        <f t="shared" si="8"/>
        <v>0</v>
      </c>
      <c r="I22" s="166"/>
      <c r="J22" s="166"/>
      <c r="K22" s="186"/>
      <c r="L22" s="55">
        <f t="shared" ref="L22:L24" si="13">$K$5*$G22</f>
        <v>0</v>
      </c>
      <c r="M22" s="56">
        <f t="shared" ref="M22:M24" si="14">$M$5*G22</f>
        <v>0</v>
      </c>
    </row>
    <row r="23" spans="1:13" s="43" customFormat="1" ht="13.95" customHeight="1" outlineLevel="2" x14ac:dyDescent="0.25">
      <c r="A23" s="165"/>
      <c r="B23" s="50" t="s">
        <v>19</v>
      </c>
      <c r="C23" s="99">
        <v>150000</v>
      </c>
      <c r="D23" s="67">
        <v>95000</v>
      </c>
      <c r="E23" s="51">
        <f>IF($B$11="Tier 1",C23*TargetRevGrowthPC_Tier1,IF($B$11="Tier 2", C23*TargetRevGrowthPC_Tier2,IF($B$11="Tier 3", C23*TargetRevGrowthPC_Tier3,IF($B$11="Tier 4", C23*TargetRevGrowthPC_Tier4,IF($B$11="Tier 5", C23*TargetRevGrowthPC_Tier5,IF($B$11="Tier 6", C23*TargetRevGrowthPC_Tier6))))))</f>
        <v>157500</v>
      </c>
      <c r="F23" s="67"/>
      <c r="G23" s="68"/>
      <c r="H23" s="57">
        <f t="shared" si="8"/>
        <v>0</v>
      </c>
      <c r="I23" s="166"/>
      <c r="J23" s="166"/>
      <c r="K23" s="167"/>
      <c r="L23" s="55">
        <f t="shared" si="13"/>
        <v>0</v>
      </c>
      <c r="M23" s="56">
        <f t="shared" si="14"/>
        <v>0</v>
      </c>
    </row>
    <row r="24" spans="1:13" s="43" customFormat="1" ht="13.95" customHeight="1" outlineLevel="2" x14ac:dyDescent="0.25">
      <c r="A24" s="165"/>
      <c r="B24" s="50" t="s">
        <v>20</v>
      </c>
      <c r="C24" s="100">
        <v>220000</v>
      </c>
      <c r="D24" s="101">
        <v>170000</v>
      </c>
      <c r="E24" s="51">
        <f>IF($B$11="Tier 1",C24*TargetRevGrowthPC_Tier1,IF($B$11="Tier 2", C24*TargetRevGrowthPC_Tier2,IF($B$11="Tier 3", C24*TargetRevGrowthPC_Tier3,IF($B$11="Tier 4", C24*TargetRevGrowthPC_Tier4,IF($B$11="Tier 5", C24*TargetRevGrowthPC_Tier5,IF($B$11="Tier 6", C24*TargetRevGrowthPC_Tier6))))))</f>
        <v>231000</v>
      </c>
      <c r="F24" s="67"/>
      <c r="G24" s="68"/>
      <c r="H24" s="57">
        <f t="shared" si="8"/>
        <v>0</v>
      </c>
      <c r="I24" s="166"/>
      <c r="J24" s="166"/>
      <c r="K24" s="167"/>
      <c r="L24" s="55">
        <f t="shared" si="13"/>
        <v>0</v>
      </c>
      <c r="M24" s="56">
        <f t="shared" si="14"/>
        <v>0</v>
      </c>
    </row>
    <row r="25" spans="1:13" s="43" customFormat="1" ht="13.95" customHeight="1" outlineLevel="1" x14ac:dyDescent="0.25">
      <c r="A25" s="182" t="s">
        <v>30</v>
      </c>
      <c r="B25" s="183"/>
      <c r="C25" s="69">
        <f>SUBTOTAL(9,C22:C24)</f>
        <v>590000</v>
      </c>
      <c r="D25" s="69">
        <f>SUBTOTAL(9,D22:D24)</f>
        <v>425000</v>
      </c>
      <c r="E25" s="59">
        <f>SUBTOTAL(9,E22:E24)</f>
        <v>619500</v>
      </c>
      <c r="F25" s="59">
        <f>SUBTOTAL(9,F22:F24)</f>
        <v>0</v>
      </c>
      <c r="G25" s="60">
        <f>SUBTOTAL(9,G22:G24)</f>
        <v>0</v>
      </c>
      <c r="H25" s="61">
        <f t="shared" si="8"/>
        <v>0</v>
      </c>
      <c r="I25" s="62" t="str">
        <f>IF(Q3_Rev_Growth_PC&lt;TargetRevGrowthPC_Tier1,"n/a",IF(Q3_Rev_Growth_PC&lt;TargetRevGrowthPC_Tier2,$A$5,IF(Q3_Rev_Growth_PC&lt;TargetRevGrowthPC_Tier3,$A$6,IF(Q3_Rev_Growth_PC&lt;TargetRevGrowthPC_Tier4,$A$7,IF(Q3_Rev_Growth_PC&lt;TargetRevGrowthPC_Tier5,$A$8,IF(Q3_Rev_Growth_PC&lt;TargetRevGrowthPC_Tier6,$A$9,IF(124.99%&lt;Q3_Rev_Growth_PC&gt;=TargetRevGrowthPC_Tier6,#REF!)))))))</f>
        <v>n/a</v>
      </c>
      <c r="J25" s="63">
        <f>IF(I25="Tier 1",IncentivePC_Tier1,IF(I25="Tier 2",IncentivePC_Tier2,IF(I25="Tier 3",IncentivePC_Tier3,IF(I25="Tier 4",IncentivePC_Tier4,IF(I25="Tier 5",IncentivePC_Tier5,IF(I25="Tier 6",IncentivePC_Tier6,0))))))</f>
        <v>0</v>
      </c>
      <c r="K25" s="64">
        <f>IFERROR(J25*Q3_Eligible_Rev,0)</f>
        <v>0</v>
      </c>
      <c r="L25" s="65">
        <f>SUBTOTAL(9,L22:L24)</f>
        <v>0</v>
      </c>
      <c r="M25" s="66">
        <f>SUBTOTAL(9,M22:M24)</f>
        <v>0</v>
      </c>
    </row>
    <row r="26" spans="1:13" s="43" customFormat="1" ht="13.95" customHeight="1" outlineLevel="2" x14ac:dyDescent="0.25">
      <c r="A26" s="165" t="s">
        <v>8</v>
      </c>
      <c r="B26" s="50" t="s">
        <v>21</v>
      </c>
      <c r="C26" s="100">
        <v>240000</v>
      </c>
      <c r="D26" s="101">
        <v>180000</v>
      </c>
      <c r="E26" s="51">
        <f>IF($B$11="Tier 1",C26*TargetRevGrowthPC_Tier1,IF($B$11="Tier 2", C26*TargetRevGrowthPC_Tier2,IF($B$11="Tier 3", C26*TargetRevGrowthPC_Tier3,IF($B$11="Tier 4", C26*TargetRevGrowthPC_Tier4,IF($B$11="Tier 5", C26*TargetRevGrowthPC_Tier5,IF($B$11="Tier 6", C26*TargetRevGrowthPC_Tier6))))))</f>
        <v>252000</v>
      </c>
      <c r="F26" s="67"/>
      <c r="G26" s="68"/>
      <c r="H26" s="57">
        <f t="shared" si="8"/>
        <v>0</v>
      </c>
      <c r="I26" s="166"/>
      <c r="J26" s="166"/>
      <c r="K26" s="167"/>
      <c r="L26" s="55">
        <f t="shared" ref="L26:L28" si="15">$K$5*$G26</f>
        <v>0</v>
      </c>
      <c r="M26" s="56">
        <f t="shared" ref="M26:M28" si="16">$M$5*G26</f>
        <v>0</v>
      </c>
    </row>
    <row r="27" spans="1:13" s="43" customFormat="1" ht="13.95" customHeight="1" outlineLevel="2" x14ac:dyDescent="0.25">
      <c r="A27" s="165"/>
      <c r="B27" s="50" t="s">
        <v>22</v>
      </c>
      <c r="C27" s="100">
        <v>180000</v>
      </c>
      <c r="D27" s="101">
        <v>110000</v>
      </c>
      <c r="E27" s="51">
        <f>IF($B$11="Tier 1",C27*TargetRevGrowthPC_Tier1,IF($B$11="Tier 2", C27*TargetRevGrowthPC_Tier2,IF($B$11="Tier 3", C27*TargetRevGrowthPC_Tier3,IF($B$11="Tier 4", C27*TargetRevGrowthPC_Tier4,IF($B$11="Tier 5", C27*TargetRevGrowthPC_Tier5,IF($B$11="Tier 6", C27*TargetRevGrowthPC_Tier6))))))</f>
        <v>189000</v>
      </c>
      <c r="F27" s="67"/>
      <c r="G27" s="68"/>
      <c r="H27" s="57">
        <f t="shared" si="8"/>
        <v>0</v>
      </c>
      <c r="I27" s="166"/>
      <c r="J27" s="166"/>
      <c r="K27" s="167"/>
      <c r="L27" s="55">
        <f t="shared" si="15"/>
        <v>0</v>
      </c>
      <c r="M27" s="56">
        <f t="shared" si="16"/>
        <v>0</v>
      </c>
    </row>
    <row r="28" spans="1:13" s="43" customFormat="1" ht="13.95" customHeight="1" outlineLevel="2" x14ac:dyDescent="0.25">
      <c r="A28" s="165"/>
      <c r="B28" s="50" t="s">
        <v>23</v>
      </c>
      <c r="C28" s="100">
        <v>330000</v>
      </c>
      <c r="D28" s="101">
        <v>295000</v>
      </c>
      <c r="E28" s="51">
        <f>IF($B$11="Tier 1",C28*TargetRevGrowthPC_Tier1,IF($B$11="Tier 2", C28*TargetRevGrowthPC_Tier2,IF($B$11="Tier 3", C28*TargetRevGrowthPC_Tier3,IF($B$11="Tier 4", C28*TargetRevGrowthPC_Tier4,IF($B$11="Tier 5", C28*TargetRevGrowthPC_Tier5,IF($B$11="Tier 6", C28*TargetRevGrowthPC_Tier6))))))</f>
        <v>346500</v>
      </c>
      <c r="F28" s="67"/>
      <c r="G28" s="68"/>
      <c r="H28" s="57">
        <f t="shared" si="8"/>
        <v>0</v>
      </c>
      <c r="I28" s="166"/>
      <c r="J28" s="166"/>
      <c r="K28" s="167"/>
      <c r="L28" s="55">
        <f t="shared" si="15"/>
        <v>0</v>
      </c>
      <c r="M28" s="56">
        <f t="shared" si="16"/>
        <v>0</v>
      </c>
    </row>
    <row r="29" spans="1:13" s="43" customFormat="1" ht="13.95" customHeight="1" outlineLevel="1" x14ac:dyDescent="0.25">
      <c r="A29" s="182" t="s">
        <v>31</v>
      </c>
      <c r="B29" s="183"/>
      <c r="C29" s="69">
        <f>SUBTOTAL(9,C26:C28)</f>
        <v>750000</v>
      </c>
      <c r="D29" s="69">
        <f>SUBTOTAL(9,D26:D28)</f>
        <v>585000</v>
      </c>
      <c r="E29" s="59">
        <f>SUBTOTAL(9,E26:E28)</f>
        <v>787500</v>
      </c>
      <c r="F29" s="59">
        <f>SUBTOTAL(9,F26:F28)</f>
        <v>0</v>
      </c>
      <c r="G29" s="60">
        <f>SUBTOTAL(9,G26:G28)</f>
        <v>0</v>
      </c>
      <c r="H29" s="61">
        <f t="shared" si="8"/>
        <v>0</v>
      </c>
      <c r="I29" s="62" t="str">
        <f>IF(Q4_Rev_Growth_PC&lt;TargetRevGrowthPC_Tier1,"n/a",IF(Q4_Rev_Growth_PC&lt;TargetRevGrowthPC_Tier2,$A$5,IF(Q4_Rev_Growth_PC&lt;TargetRevGrowthPC_Tier3,$A$6,IF(Q4_Rev_Growth_PC&lt;TargetRevGrowthPC_Tier4,$A$7,IF(Q4_Rev_Growth_PC&lt;TargetRevGrowthPC_Tier5,$A$8,IF(Q4_Rev_Growth_PC&lt;TargetRevGrowthPC_Tier6,$A$9,IF(124.99%&lt;Q4_Rev_Growth_PC&gt;=TargetRevGrowthPC_Tier6,#REF!)))))))</f>
        <v>n/a</v>
      </c>
      <c r="J29" s="63">
        <f>IF(I29="Tier 1",IncentivePC_Tier1,IF(I29="Tier 2",IncentivePC_Tier2,IF(I29="Tier 3",IncentivePC_Tier3,IF(I29="Tier 4",IncentivePC_Tier4,IF(I29="Tier 5",IncentivePC_Tier5,IF(I29="Tier 6",IncentivePC_Tier6,0))))))</f>
        <v>0</v>
      </c>
      <c r="K29" s="64">
        <f>IFERROR(J29*Q4_Eligible_Rev,0)</f>
        <v>0</v>
      </c>
      <c r="L29" s="65">
        <f>SUBTOTAL(9,L26:L28)</f>
        <v>0</v>
      </c>
      <c r="M29" s="66">
        <f>SUBTOTAL(9,M26:M28)</f>
        <v>0</v>
      </c>
    </row>
    <row r="30" spans="1:13" s="78" customFormat="1" ht="13.95" customHeight="1" thickBot="1" x14ac:dyDescent="0.3">
      <c r="A30" s="70" t="s">
        <v>10</v>
      </c>
      <c r="B30" s="71"/>
      <c r="C30" s="72">
        <f>SUBTOTAL(9,C14:C28)</f>
        <v>2590000</v>
      </c>
      <c r="D30" s="73">
        <f>SUBTOTAL(9,D14:D28)</f>
        <v>1930000</v>
      </c>
      <c r="E30" s="73">
        <f>SUBTOTAL(9,E14:E28)</f>
        <v>2719500</v>
      </c>
      <c r="F30" s="73">
        <f t="shared" ref="F30:G30" si="17">SUBTOTAL(9,F14:F28)</f>
        <v>0</v>
      </c>
      <c r="G30" s="74">
        <f t="shared" si="17"/>
        <v>0</v>
      </c>
      <c r="H30" s="93">
        <f t="shared" si="8"/>
        <v>0</v>
      </c>
      <c r="I30" s="75"/>
      <c r="J30" s="75"/>
      <c r="K30" s="76">
        <f t="shared" ref="K30:L30" si="18">SUBTOTAL(9,K14:K28)</f>
        <v>0</v>
      </c>
      <c r="L30" s="77">
        <f t="shared" si="18"/>
        <v>0</v>
      </c>
      <c r="M30" s="94">
        <f>SUBTOTAL(9,M14:M28)</f>
        <v>0</v>
      </c>
    </row>
    <row r="31" spans="1:13" s="43" customFormat="1" ht="13.95" customHeight="1" thickTop="1" thickBot="1" x14ac:dyDescent="0.3">
      <c r="A31" s="79"/>
      <c r="B31" s="79"/>
      <c r="C31" s="79"/>
      <c r="D31" s="80"/>
      <c r="E31" s="79"/>
      <c r="F31" s="79"/>
      <c r="G31" s="79"/>
      <c r="H31" s="81" t="s">
        <v>32</v>
      </c>
      <c r="I31" s="82"/>
      <c r="J31" s="83"/>
      <c r="K31" s="184">
        <f>K30+L30+M30</f>
        <v>0</v>
      </c>
      <c r="L31" s="184"/>
      <c r="M31" s="185"/>
    </row>
    <row r="32" spans="1:13" ht="13.95" customHeight="1" thickTop="1" thickBot="1" x14ac:dyDescent="0.35">
      <c r="B32" s="104"/>
    </row>
    <row r="33" ht="13.95" customHeight="1" x14ac:dyDescent="0.3"/>
    <row r="34" ht="13.95" customHeight="1" x14ac:dyDescent="0.3"/>
    <row r="35" ht="13.95" customHeight="1" x14ac:dyDescent="0.3"/>
  </sheetData>
  <mergeCells count="25">
    <mergeCell ref="A18:A20"/>
    <mergeCell ref="I18:J20"/>
    <mergeCell ref="K18:K20"/>
    <mergeCell ref="A1:N1"/>
    <mergeCell ref="C3:G3"/>
    <mergeCell ref="I3:J3"/>
    <mergeCell ref="K3:L3"/>
    <mergeCell ref="M3:N3"/>
    <mergeCell ref="C11:G11"/>
    <mergeCell ref="H11:M11"/>
    <mergeCell ref="H12:K12"/>
    <mergeCell ref="A14:A16"/>
    <mergeCell ref="I14:J16"/>
    <mergeCell ref="K14:K16"/>
    <mergeCell ref="A17:B17"/>
    <mergeCell ref="A29:B29"/>
    <mergeCell ref="K31:M31"/>
    <mergeCell ref="A21:B21"/>
    <mergeCell ref="A22:A24"/>
    <mergeCell ref="I22:J24"/>
    <mergeCell ref="K22:K24"/>
    <mergeCell ref="A25:B25"/>
    <mergeCell ref="A26:A28"/>
    <mergeCell ref="I26:J28"/>
    <mergeCell ref="K26:K28"/>
  </mergeCells>
  <conditionalFormatting sqref="A5:O5">
    <cfRule type="expression" dxfId="9" priority="6">
      <formula>$B$11="Tier 1"</formula>
    </cfRule>
  </conditionalFormatting>
  <conditionalFormatting sqref="A6:O6">
    <cfRule type="expression" dxfId="8" priority="5">
      <formula>$B$11="Tier 2"</formula>
    </cfRule>
  </conditionalFormatting>
  <conditionalFormatting sqref="A7:O7">
    <cfRule type="expression" dxfId="7" priority="4">
      <formula>$B$11="Tier 3"</formula>
    </cfRule>
  </conditionalFormatting>
  <conditionalFormatting sqref="A8:O8">
    <cfRule type="expression" dxfId="6" priority="3">
      <formula>$B$11="Tier 4"</formula>
    </cfRule>
  </conditionalFormatting>
  <conditionalFormatting sqref="A9:O9">
    <cfRule type="expression" dxfId="5" priority="2">
      <formula>$B$11="Tier 5"</formula>
    </cfRule>
  </conditionalFormatting>
  <dataValidations disablePrompts="1" count="1">
    <dataValidation type="list" allowBlank="1" showInputMessage="1" showErrorMessage="1" sqref="B11">
      <formula1>$A$5:$A$9</formula1>
    </dataValidation>
  </dataValidations>
  <printOptions horizontalCentered="1"/>
  <pageMargins left="0.31496062992125984" right="0.31496062992125984" top="0.74803149606299213" bottom="0.74803149606299213" header="0.31496062992125984" footer="0.31496062992125984"/>
  <pageSetup paperSize="9" scale="90" orientation="landscape" r:id="rId1"/>
  <headerFooter>
    <oddHeader>&amp;CFCTG 2020
National Agreement</oddHeader>
  </headerFooter>
  <ignoredErrors>
    <ignoredError sqref="M6:M9"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5"/>
  <sheetViews>
    <sheetView showGridLines="0" zoomScale="90" zoomScaleNormal="90" workbookViewId="0">
      <selection activeCell="M4" sqref="M4"/>
    </sheetView>
  </sheetViews>
  <sheetFormatPr defaultColWidth="0" defaultRowHeight="13.95" customHeight="1" zeroHeight="1" outlineLevelRow="2" x14ac:dyDescent="0.3"/>
  <cols>
    <col min="1" max="1" width="9.77734375" style="1" customWidth="1"/>
    <col min="2" max="2" width="13.44140625" style="1" bestFit="1" customWidth="1"/>
    <col min="3" max="3" width="11.5546875" style="1" bestFit="1" customWidth="1"/>
    <col min="4" max="4" width="13.6640625" style="1" customWidth="1"/>
    <col min="5" max="5" width="12.5546875" style="1" bestFit="1" customWidth="1"/>
    <col min="6" max="6" width="10.6640625" style="1" customWidth="1"/>
    <col min="7" max="7" width="13.6640625" style="1" customWidth="1"/>
    <col min="8" max="8" width="13.33203125" style="1" customWidth="1"/>
    <col min="9" max="10" width="11.33203125" style="1" customWidth="1"/>
    <col min="11" max="13" width="15" style="1" customWidth="1"/>
    <col min="14" max="14" width="12.44140625" style="1" customWidth="1"/>
    <col min="15" max="15" width="17.77734375" style="1" customWidth="1"/>
    <col min="16" max="16384" width="8.88671875" style="1" hidden="1"/>
  </cols>
  <sheetData>
    <row r="1" spans="1:15" s="25" customFormat="1" ht="13.95" customHeight="1" x14ac:dyDescent="0.3">
      <c r="A1" s="168" t="s">
        <v>40</v>
      </c>
      <c r="B1" s="168"/>
      <c r="C1" s="168"/>
      <c r="D1" s="168"/>
      <c r="E1" s="168"/>
      <c r="F1" s="168"/>
      <c r="G1" s="168"/>
      <c r="H1" s="168"/>
      <c r="I1" s="168"/>
      <c r="J1" s="168"/>
      <c r="K1" s="168"/>
      <c r="L1" s="168"/>
      <c r="M1" s="168"/>
      <c r="N1" s="168"/>
      <c r="O1" s="2"/>
    </row>
    <row r="2" spans="1:15" ht="13.95" customHeight="1" thickBot="1" x14ac:dyDescent="0.35">
      <c r="A2" s="26" t="s">
        <v>35</v>
      </c>
    </row>
    <row r="3" spans="1:15" s="159" customFormat="1" ht="24" x14ac:dyDescent="0.3">
      <c r="A3" s="157"/>
      <c r="B3" s="160" t="s">
        <v>57</v>
      </c>
      <c r="C3" s="169" t="s">
        <v>58</v>
      </c>
      <c r="D3" s="170"/>
      <c r="E3" s="170"/>
      <c r="F3" s="170"/>
      <c r="G3" s="171"/>
      <c r="H3" s="158" t="s">
        <v>56</v>
      </c>
      <c r="I3" s="188" t="s">
        <v>66</v>
      </c>
      <c r="J3" s="171"/>
      <c r="K3" s="169" t="s">
        <v>67</v>
      </c>
      <c r="L3" s="171"/>
      <c r="M3" s="169" t="s">
        <v>68</v>
      </c>
      <c r="N3" s="171"/>
      <c r="O3" s="187" t="s">
        <v>50</v>
      </c>
    </row>
    <row r="4" spans="1:15" s="44" customFormat="1" ht="13.95" customHeight="1" x14ac:dyDescent="0.25">
      <c r="A4" s="86"/>
      <c r="B4" s="87" t="s">
        <v>27</v>
      </c>
      <c r="C4" s="88" t="s">
        <v>5</v>
      </c>
      <c r="D4" s="88" t="s">
        <v>6</v>
      </c>
      <c r="E4" s="88" t="s">
        <v>7</v>
      </c>
      <c r="F4" s="88" t="s">
        <v>8</v>
      </c>
      <c r="G4" s="89" t="s">
        <v>9</v>
      </c>
      <c r="H4" s="90"/>
      <c r="I4" s="88" t="s">
        <v>25</v>
      </c>
      <c r="J4" s="87" t="s">
        <v>26</v>
      </c>
      <c r="K4" s="88" t="s">
        <v>25</v>
      </c>
      <c r="L4" s="87" t="s">
        <v>26</v>
      </c>
      <c r="M4" s="88" t="s">
        <v>25</v>
      </c>
      <c r="N4" s="87" t="s">
        <v>26</v>
      </c>
      <c r="O4" s="38"/>
    </row>
    <row r="5" spans="1:15" s="43" customFormat="1" ht="13.95" customHeight="1" x14ac:dyDescent="0.25">
      <c r="A5" s="11" t="s">
        <v>0</v>
      </c>
      <c r="B5" s="91">
        <v>1</v>
      </c>
      <c r="C5" s="36">
        <f t="shared" ref="C5:C9" si="0">BaseRev2019_Q1*B5</f>
        <v>910000</v>
      </c>
      <c r="D5" s="36">
        <f t="shared" ref="D5:D9" si="1">BaseRev2019_Q2*B5</f>
        <v>1120000</v>
      </c>
      <c r="E5" s="36">
        <f t="shared" ref="E5:E9" si="2">BaseRev2019_Q3*B5</f>
        <v>760000</v>
      </c>
      <c r="F5" s="36">
        <f t="shared" ref="F5:F9" si="3">BaseRev2019_Q4*B5</f>
        <v>960000</v>
      </c>
      <c r="G5" s="3">
        <f>SUM(C5:F5)</f>
        <v>3750000</v>
      </c>
      <c r="H5" s="23">
        <f>$D$30*TargetRevGrowthPC_Tier1</f>
        <v>3050000</v>
      </c>
      <c r="I5" s="33">
        <v>7.4999999999999997E-3</v>
      </c>
      <c r="J5" s="4">
        <f>TargetRevGrowth_Tier1*I5</f>
        <v>28125</v>
      </c>
      <c r="K5" s="35">
        <v>1.2E-2</v>
      </c>
      <c r="L5" s="5">
        <f>TargetRevGrowth_Tier1*K5</f>
        <v>45000</v>
      </c>
      <c r="M5" s="96">
        <v>2E-3</v>
      </c>
      <c r="N5" s="39">
        <f>TargetRevGrowth_Tier1*M5</f>
        <v>7500</v>
      </c>
      <c r="O5" s="9">
        <f t="shared" ref="O5:O9" si="4">J5+L5+N5</f>
        <v>80625</v>
      </c>
    </row>
    <row r="6" spans="1:15" s="43" customFormat="1" ht="13.95" customHeight="1" x14ac:dyDescent="0.25">
      <c r="A6" s="11" t="s">
        <v>1</v>
      </c>
      <c r="B6" s="91">
        <v>1.0249999999999999</v>
      </c>
      <c r="C6" s="36">
        <f t="shared" si="0"/>
        <v>932749.99999999988</v>
      </c>
      <c r="D6" s="36">
        <f t="shared" si="1"/>
        <v>1148000</v>
      </c>
      <c r="E6" s="36">
        <f t="shared" si="2"/>
        <v>778999.99999999988</v>
      </c>
      <c r="F6" s="36">
        <f t="shared" si="3"/>
        <v>983999.99999999988</v>
      </c>
      <c r="G6" s="3">
        <f t="shared" ref="G6:G9" si="5">SUM(C6:F6)</f>
        <v>3843750</v>
      </c>
      <c r="H6" s="23">
        <f>$D$30*TargetRevGrowthPC_Tier2</f>
        <v>3126249.9999999995</v>
      </c>
      <c r="I6" s="33">
        <v>0.01</v>
      </c>
      <c r="J6" s="4">
        <f>TargetRevGrowth_Tier2*I6</f>
        <v>38437.5</v>
      </c>
      <c r="K6" s="41">
        <f t="shared" ref="K6:K9" si="6">$K$5</f>
        <v>1.2E-2</v>
      </c>
      <c r="L6" s="5">
        <f>TargetRevGrowth_Tier2*K6</f>
        <v>46125</v>
      </c>
      <c r="M6" s="97">
        <f t="shared" ref="M6:M9" si="7">$M$5</f>
        <v>2E-3</v>
      </c>
      <c r="N6" s="39">
        <f>TargetRevGrowth_Tier2*M6</f>
        <v>7687.5</v>
      </c>
      <c r="O6" s="9">
        <f t="shared" si="4"/>
        <v>92250</v>
      </c>
    </row>
    <row r="7" spans="1:15" s="43" customFormat="1" ht="13.95" customHeight="1" x14ac:dyDescent="0.25">
      <c r="A7" s="11" t="s">
        <v>2</v>
      </c>
      <c r="B7" s="91">
        <v>1.05</v>
      </c>
      <c r="C7" s="36">
        <f t="shared" si="0"/>
        <v>955500</v>
      </c>
      <c r="D7" s="36">
        <f t="shared" si="1"/>
        <v>1176000</v>
      </c>
      <c r="E7" s="36">
        <f t="shared" si="2"/>
        <v>798000</v>
      </c>
      <c r="F7" s="36">
        <f t="shared" si="3"/>
        <v>1008000</v>
      </c>
      <c r="G7" s="3">
        <f t="shared" si="5"/>
        <v>3937500</v>
      </c>
      <c r="H7" s="23">
        <f>$D$30*TargetRevGrowthPC_Tier3</f>
        <v>3202500</v>
      </c>
      <c r="I7" s="33">
        <v>1.0999999999999999E-2</v>
      </c>
      <c r="J7" s="4">
        <f>TargetRevGrowth_Tier3*I7</f>
        <v>43312.5</v>
      </c>
      <c r="K7" s="41">
        <f t="shared" si="6"/>
        <v>1.2E-2</v>
      </c>
      <c r="L7" s="5">
        <f>TargetRevGrowth_Tier3*K7</f>
        <v>47250</v>
      </c>
      <c r="M7" s="98">
        <f t="shared" si="7"/>
        <v>2E-3</v>
      </c>
      <c r="N7" s="39">
        <f>TargetRevGrowth_Tier3*M7</f>
        <v>7875</v>
      </c>
      <c r="O7" s="9">
        <f t="shared" si="4"/>
        <v>98437.5</v>
      </c>
    </row>
    <row r="8" spans="1:15" s="43" customFormat="1" ht="13.95" customHeight="1" x14ac:dyDescent="0.25">
      <c r="A8" s="11" t="s">
        <v>3</v>
      </c>
      <c r="B8" s="91">
        <v>1.075</v>
      </c>
      <c r="C8" s="36">
        <f t="shared" si="0"/>
        <v>978250</v>
      </c>
      <c r="D8" s="36">
        <f t="shared" si="1"/>
        <v>1204000</v>
      </c>
      <c r="E8" s="36">
        <f t="shared" si="2"/>
        <v>817000</v>
      </c>
      <c r="F8" s="36">
        <f t="shared" si="3"/>
        <v>1032000</v>
      </c>
      <c r="G8" s="3">
        <f t="shared" si="5"/>
        <v>4031250</v>
      </c>
      <c r="H8" s="23">
        <f>$D$30*TargetRevGrowthPC_Tier4</f>
        <v>3278750</v>
      </c>
      <c r="I8" s="33">
        <v>1.2E-2</v>
      </c>
      <c r="J8" s="4">
        <f>TargetRevGrowth_Tier4*I8</f>
        <v>48375</v>
      </c>
      <c r="K8" s="41">
        <f t="shared" si="6"/>
        <v>1.2E-2</v>
      </c>
      <c r="L8" s="5">
        <f>TargetRevGrowth_Tier4*K8</f>
        <v>48375</v>
      </c>
      <c r="M8" s="98">
        <f t="shared" si="7"/>
        <v>2E-3</v>
      </c>
      <c r="N8" s="39">
        <f>TargetRevGrowth_Tier4*M8</f>
        <v>8062.5</v>
      </c>
      <c r="O8" s="9">
        <f t="shared" si="4"/>
        <v>104812.5</v>
      </c>
    </row>
    <row r="9" spans="1:15" s="43" customFormat="1" ht="13.95" customHeight="1" thickBot="1" x14ac:dyDescent="0.3">
      <c r="A9" s="12" t="s">
        <v>4</v>
      </c>
      <c r="B9" s="92">
        <v>1.1000000000000001</v>
      </c>
      <c r="C9" s="37">
        <f t="shared" si="0"/>
        <v>1001000.0000000001</v>
      </c>
      <c r="D9" s="37">
        <f t="shared" si="1"/>
        <v>1232000</v>
      </c>
      <c r="E9" s="37">
        <f t="shared" si="2"/>
        <v>836000.00000000012</v>
      </c>
      <c r="F9" s="37">
        <f t="shared" si="3"/>
        <v>1056000</v>
      </c>
      <c r="G9" s="6">
        <f t="shared" si="5"/>
        <v>4125000</v>
      </c>
      <c r="H9" s="24">
        <f>$D$30*TargetRevGrowthPC_Tier5</f>
        <v>3355000.0000000005</v>
      </c>
      <c r="I9" s="34">
        <v>1.2999999999999999E-2</v>
      </c>
      <c r="J9" s="7">
        <f>TargetRevGrowth_Tier5*I9</f>
        <v>53625</v>
      </c>
      <c r="K9" s="42">
        <f t="shared" si="6"/>
        <v>1.2E-2</v>
      </c>
      <c r="L9" s="8">
        <f>TargetRevGrowth_Tier5*K9</f>
        <v>49500</v>
      </c>
      <c r="M9" s="102">
        <f t="shared" si="7"/>
        <v>2E-3</v>
      </c>
      <c r="N9" s="40">
        <f>TargetRevGrowth_Tier5*M9</f>
        <v>8250</v>
      </c>
      <c r="O9" s="10">
        <f t="shared" si="4"/>
        <v>111375</v>
      </c>
    </row>
    <row r="10" spans="1:15" s="2" customFormat="1" ht="13.95" customHeight="1" thickBot="1" x14ac:dyDescent="0.35">
      <c r="A10" s="18"/>
      <c r="B10" s="19"/>
      <c r="C10" s="14"/>
      <c r="D10" s="36"/>
      <c r="E10" s="36"/>
      <c r="F10" s="36"/>
      <c r="G10" s="36"/>
      <c r="H10" s="20"/>
      <c r="I10" s="15"/>
      <c r="J10" s="14"/>
      <c r="K10" s="21"/>
      <c r="L10" s="16"/>
      <c r="M10" s="17"/>
      <c r="N10" s="22"/>
    </row>
    <row r="11" spans="1:15" s="43" customFormat="1" ht="13.95" customHeight="1" thickBot="1" x14ac:dyDescent="0.35">
      <c r="A11" s="45" t="s">
        <v>36</v>
      </c>
      <c r="B11" s="103" t="s">
        <v>1</v>
      </c>
      <c r="C11" s="172" t="s">
        <v>63</v>
      </c>
      <c r="D11" s="173"/>
      <c r="E11" s="173"/>
      <c r="F11" s="173"/>
      <c r="G11" s="174"/>
      <c r="H11" s="175" t="s">
        <v>37</v>
      </c>
      <c r="I11" s="175"/>
      <c r="J11" s="175"/>
      <c r="K11" s="175"/>
      <c r="L11" s="175"/>
      <c r="M11" s="176"/>
    </row>
    <row r="12" spans="1:15" s="43" customFormat="1" ht="13.95" customHeight="1" thickBot="1" x14ac:dyDescent="0.3">
      <c r="A12" s="46"/>
      <c r="C12" s="47"/>
      <c r="D12" s="48"/>
      <c r="E12" s="48"/>
      <c r="F12" s="48"/>
      <c r="G12" s="84"/>
      <c r="H12" s="177" t="s">
        <v>48</v>
      </c>
      <c r="I12" s="178"/>
      <c r="J12" s="178"/>
      <c r="K12" s="179"/>
      <c r="L12" s="85" t="s">
        <v>46</v>
      </c>
      <c r="M12" s="49" t="s">
        <v>47</v>
      </c>
      <c r="O12" s="95"/>
    </row>
    <row r="13" spans="1:15" s="13" customFormat="1" ht="27.6" x14ac:dyDescent="0.3">
      <c r="A13" s="27" t="s">
        <v>11</v>
      </c>
      <c r="B13" s="28" t="s">
        <v>24</v>
      </c>
      <c r="C13" s="29" t="s">
        <v>52</v>
      </c>
      <c r="D13" s="30" t="s">
        <v>51</v>
      </c>
      <c r="E13" s="156" t="s">
        <v>53</v>
      </c>
      <c r="F13" s="30" t="s">
        <v>54</v>
      </c>
      <c r="G13" s="30" t="s">
        <v>55</v>
      </c>
      <c r="H13" s="29" t="s">
        <v>39</v>
      </c>
      <c r="I13" s="30" t="s">
        <v>34</v>
      </c>
      <c r="J13" s="30" t="s">
        <v>38</v>
      </c>
      <c r="K13" s="31" t="s">
        <v>59</v>
      </c>
      <c r="L13" s="31" t="s">
        <v>59</v>
      </c>
      <c r="M13" s="32" t="s">
        <v>33</v>
      </c>
    </row>
    <row r="14" spans="1:15" s="43" customFormat="1" ht="13.95" customHeight="1" outlineLevel="2" x14ac:dyDescent="0.25">
      <c r="A14" s="180" t="s">
        <v>5</v>
      </c>
      <c r="B14" s="50" t="s">
        <v>12</v>
      </c>
      <c r="C14" s="99">
        <v>450000</v>
      </c>
      <c r="D14" s="67">
        <v>420000</v>
      </c>
      <c r="E14" s="51">
        <f>IF($B$11="Tier 1",C14*TargetRevGrowthPC_Tier1,IF($B$11="Tier 2", C14*TargetRevGrowthPC_Tier2,IF($B$11="Tier 3", C14*TargetRevGrowthPC_Tier3,IF($B$11="Tier 4", C14*TargetRevGrowthPC_Tier4,IF($B$11="Tier 5", C14*TargetRevGrowthPC_Tier5,IF($B$11="Tier 6", C14*TargetRevGrowthPC_Tier6))))))</f>
        <v>461249.99999999994</v>
      </c>
      <c r="F14" s="52"/>
      <c r="G14" s="53"/>
      <c r="H14" s="54">
        <f t="shared" ref="H14:H30" si="8">IFERROR(F14/C14,0)</f>
        <v>0</v>
      </c>
      <c r="I14" s="166"/>
      <c r="J14" s="166"/>
      <c r="K14" s="181"/>
      <c r="L14" s="55">
        <f>$K$5*$G14</f>
        <v>0</v>
      </c>
      <c r="M14" s="56">
        <f>$M$5*G14</f>
        <v>0</v>
      </c>
    </row>
    <row r="15" spans="1:15" s="43" customFormat="1" ht="13.95" customHeight="1" outlineLevel="2" x14ac:dyDescent="0.25">
      <c r="A15" s="165"/>
      <c r="B15" s="50" t="s">
        <v>13</v>
      </c>
      <c r="C15" s="99">
        <v>190000</v>
      </c>
      <c r="D15" s="67">
        <v>175000</v>
      </c>
      <c r="E15" s="51">
        <f>IF($B$11="Tier 1",C15*TargetRevGrowthPC_Tier1,IF($B$11="Tier 2", C15*TargetRevGrowthPC_Tier2,IF($B$11="Tier 3", C15*TargetRevGrowthPC_Tier3,IF($B$11="Tier 4", C15*TargetRevGrowthPC_Tier4,IF($B$11="Tier 5", C15*TargetRevGrowthPC_Tier5,IF($B$11="Tier 6", C15*TargetRevGrowthPC_Tier6))))))</f>
        <v>194749.99999999997</v>
      </c>
      <c r="F15" s="52"/>
      <c r="G15" s="53"/>
      <c r="H15" s="57">
        <f t="shared" si="8"/>
        <v>0</v>
      </c>
      <c r="I15" s="166"/>
      <c r="J15" s="166"/>
      <c r="K15" s="181"/>
      <c r="L15" s="55">
        <f t="shared" ref="L15:L16" si="9">$K$5*$G15</f>
        <v>0</v>
      </c>
      <c r="M15" s="56">
        <f t="shared" ref="M15:M16" si="10">$M$5*G15</f>
        <v>0</v>
      </c>
    </row>
    <row r="16" spans="1:15" s="43" customFormat="1" ht="13.95" customHeight="1" outlineLevel="2" x14ac:dyDescent="0.25">
      <c r="A16" s="165"/>
      <c r="B16" s="50" t="s">
        <v>14</v>
      </c>
      <c r="C16" s="99">
        <v>270000</v>
      </c>
      <c r="D16" s="67">
        <v>200000</v>
      </c>
      <c r="E16" s="51">
        <f>IF($B$11="Tier 1",C16*TargetRevGrowthPC_Tier1,IF($B$11="Tier 2", C16*TargetRevGrowthPC_Tier2,IF($B$11="Tier 3", C16*TargetRevGrowthPC_Tier3,IF($B$11="Tier 4", C16*TargetRevGrowthPC_Tier4,IF($B$11="Tier 5", C16*TargetRevGrowthPC_Tier5,IF($B$11="Tier 6", C16*TargetRevGrowthPC_Tier6))))))</f>
        <v>276750</v>
      </c>
      <c r="F16" s="52"/>
      <c r="G16" s="53"/>
      <c r="H16" s="57">
        <f t="shared" si="8"/>
        <v>0</v>
      </c>
      <c r="I16" s="166"/>
      <c r="J16" s="166"/>
      <c r="K16" s="181"/>
      <c r="L16" s="55">
        <f t="shared" si="9"/>
        <v>0</v>
      </c>
      <c r="M16" s="56">
        <f t="shared" si="10"/>
        <v>0</v>
      </c>
    </row>
    <row r="17" spans="1:13" s="43" customFormat="1" ht="13.95" customHeight="1" outlineLevel="1" x14ac:dyDescent="0.25">
      <c r="A17" s="182" t="s">
        <v>28</v>
      </c>
      <c r="B17" s="183"/>
      <c r="C17" s="58">
        <f>SUBTOTAL(9,C14:C16)</f>
        <v>910000</v>
      </c>
      <c r="D17" s="58">
        <f>SUBTOTAL(9,D14:D16)</f>
        <v>795000</v>
      </c>
      <c r="E17" s="59">
        <f>SUBTOTAL(9,E14:E16)</f>
        <v>932749.99999999988</v>
      </c>
      <c r="F17" s="59">
        <f>SUBTOTAL(9,F14:F16)</f>
        <v>0</v>
      </c>
      <c r="G17" s="60">
        <f>SUBTOTAL(9,G14:G16)</f>
        <v>0</v>
      </c>
      <c r="H17" s="61">
        <f t="shared" si="8"/>
        <v>0</v>
      </c>
      <c r="I17" s="62" t="str">
        <f>IF(Q1_Rev_Growth_PC&lt;TargetRevGrowthPC_Tier1,"n/a",IF(Q1_Rev_Growth_PC&lt;TargetRevGrowthPC_Tier2,$A$5,IF(Q1_Rev_Growth_PC&lt;TargetRevGrowthPC_Tier3,$A$6,IF(Q1_Rev_Growth_PC&lt;TargetRevGrowthPC_Tier4,$A$7,IF(Q1_Rev_Growth_PC&lt;TargetRevGrowthPC_Tier5,$A$8,IF(Q1_Rev_Growth_PC&lt;TargetRevGrowthPC_Tier6,$A$9,IF(124.99%&lt;Q1_Rev_Growth_PC&gt;=TargetRevGrowthPC_Tier6,#REF!)))))))</f>
        <v>n/a</v>
      </c>
      <c r="J17" s="63">
        <f>IF(I17="Tier 1",IncentivePC_Tier1,IF(I17="Tier 2",IncentivePC_Tier2,IF(I17="Tier 3",IncentivePC_Tier3,IF(I17="Tier 4",IncentivePC_Tier4,IF(I17="Tier 5",IncentivePC_Tier5,IF(I17="Tier 6",IncentivePC_Tier6,0))))))</f>
        <v>0</v>
      </c>
      <c r="K17" s="64">
        <f>IFERROR(J17*Q1_Eligible_Rev,0)</f>
        <v>0</v>
      </c>
      <c r="L17" s="65">
        <f>SUBTOTAL(9,L14:L16)</f>
        <v>0</v>
      </c>
      <c r="M17" s="66">
        <f>SUBTOTAL(9,M14:M16)</f>
        <v>0</v>
      </c>
    </row>
    <row r="18" spans="1:13" s="43" customFormat="1" ht="13.95" customHeight="1" outlineLevel="2" x14ac:dyDescent="0.25">
      <c r="A18" s="165" t="s">
        <v>6</v>
      </c>
      <c r="B18" s="50" t="s">
        <v>15</v>
      </c>
      <c r="C18" s="99">
        <v>390000</v>
      </c>
      <c r="D18" s="67">
        <v>310000</v>
      </c>
      <c r="E18" s="51">
        <f>IF($B$11="Tier 1",C18*TargetRevGrowthPC_Tier1,IF($B$11="Tier 2", C18*TargetRevGrowthPC_Tier2,IF($B$11="Tier 3", C18*TargetRevGrowthPC_Tier3,IF($B$11="Tier 4", C18*TargetRevGrowthPC_Tier4,IF($B$11="Tier 5", C18*TargetRevGrowthPC_Tier5,IF($B$11="Tier 6", C18*TargetRevGrowthPC_Tier6))))))</f>
        <v>399749.99999999994</v>
      </c>
      <c r="F18" s="67"/>
      <c r="G18" s="68"/>
      <c r="H18" s="57">
        <f t="shared" si="8"/>
        <v>0</v>
      </c>
      <c r="I18" s="166"/>
      <c r="J18" s="166"/>
      <c r="K18" s="167"/>
      <c r="L18" s="55">
        <f t="shared" ref="L18:L20" si="11">$K$5*$G18</f>
        <v>0</v>
      </c>
      <c r="M18" s="56">
        <f t="shared" ref="M18:M20" si="12">$M$5*G18</f>
        <v>0</v>
      </c>
    </row>
    <row r="19" spans="1:13" s="43" customFormat="1" ht="13.95" customHeight="1" outlineLevel="2" x14ac:dyDescent="0.25">
      <c r="A19" s="165"/>
      <c r="B19" s="50" t="s">
        <v>16</v>
      </c>
      <c r="C19" s="99">
        <v>350000</v>
      </c>
      <c r="D19" s="67">
        <v>280000</v>
      </c>
      <c r="E19" s="51">
        <f>IF($B$11="Tier 1",C19*TargetRevGrowthPC_Tier1,IF($B$11="Tier 2", C19*TargetRevGrowthPC_Tier2,IF($B$11="Tier 3", C19*TargetRevGrowthPC_Tier3,IF($B$11="Tier 4", C19*TargetRevGrowthPC_Tier4,IF($B$11="Tier 5", C19*TargetRevGrowthPC_Tier5,IF($B$11="Tier 6", C19*TargetRevGrowthPC_Tier6))))))</f>
        <v>358749.99999999994</v>
      </c>
      <c r="F19" s="67"/>
      <c r="G19" s="68"/>
      <c r="H19" s="57">
        <f t="shared" si="8"/>
        <v>0</v>
      </c>
      <c r="I19" s="166"/>
      <c r="J19" s="166"/>
      <c r="K19" s="167"/>
      <c r="L19" s="55">
        <f t="shared" si="11"/>
        <v>0</v>
      </c>
      <c r="M19" s="56">
        <f t="shared" si="12"/>
        <v>0</v>
      </c>
    </row>
    <row r="20" spans="1:13" s="43" customFormat="1" ht="13.95" customHeight="1" outlineLevel="2" x14ac:dyDescent="0.25">
      <c r="A20" s="165"/>
      <c r="B20" s="50" t="s">
        <v>17</v>
      </c>
      <c r="C20" s="99">
        <v>380000</v>
      </c>
      <c r="D20" s="67">
        <v>320000</v>
      </c>
      <c r="E20" s="51">
        <f>IF($B$11="Tier 1",C20*TargetRevGrowthPC_Tier1,IF($B$11="Tier 2", C20*TargetRevGrowthPC_Tier2,IF($B$11="Tier 3", C20*TargetRevGrowthPC_Tier3,IF($B$11="Tier 4", C20*TargetRevGrowthPC_Tier4,IF($B$11="Tier 5", C20*TargetRevGrowthPC_Tier5,IF($B$11="Tier 6", C20*TargetRevGrowthPC_Tier6))))))</f>
        <v>389499.99999999994</v>
      </c>
      <c r="F20" s="67"/>
      <c r="G20" s="68"/>
      <c r="H20" s="57">
        <f t="shared" si="8"/>
        <v>0</v>
      </c>
      <c r="I20" s="166"/>
      <c r="J20" s="166"/>
      <c r="K20" s="167"/>
      <c r="L20" s="55">
        <f t="shared" si="11"/>
        <v>0</v>
      </c>
      <c r="M20" s="56">
        <f t="shared" si="12"/>
        <v>0</v>
      </c>
    </row>
    <row r="21" spans="1:13" s="43" customFormat="1" ht="13.95" customHeight="1" outlineLevel="1" x14ac:dyDescent="0.25">
      <c r="A21" s="182" t="s">
        <v>29</v>
      </c>
      <c r="B21" s="183"/>
      <c r="C21" s="58">
        <f>SUBTOTAL(9,C18:C20)</f>
        <v>1120000</v>
      </c>
      <c r="D21" s="58">
        <f>SUBTOTAL(9,D18:D20)</f>
        <v>910000</v>
      </c>
      <c r="E21" s="59">
        <f>SUBTOTAL(9,E18:E20)</f>
        <v>1147999.9999999998</v>
      </c>
      <c r="F21" s="59">
        <f>SUBTOTAL(9,F18:F20)</f>
        <v>0</v>
      </c>
      <c r="G21" s="60">
        <f>SUBTOTAL(9,G18:G20)</f>
        <v>0</v>
      </c>
      <c r="H21" s="61">
        <f t="shared" si="8"/>
        <v>0</v>
      </c>
      <c r="I21" s="62" t="str">
        <f>IF(Q2_Rev_Growth_PC&lt;TargetRevGrowthPC_Tier1,"n/a",IF(Q2_Rev_Growth_PC&lt;TargetRevGrowthPC_Tier2,$A$5,IF(Q2_Rev_Growth_PC&lt;TargetRevGrowthPC_Tier3,$A$6,IF(Q2_Rev_Growth_PC&lt;TargetRevGrowthPC_Tier4,$A$7,IF(Q2_Rev_Growth_PC&lt;TargetRevGrowthPC_Tier5,$A$8,IF(Q2_Rev_Growth_PC&lt;TargetRevGrowthPC_Tier6,$A$9,IF(124.99%&lt;Q2_Rev_Growth_PC&gt;=TargetRevGrowthPC_Tier6,#REF!)))))))</f>
        <v>n/a</v>
      </c>
      <c r="J21" s="63">
        <f>IF(I21="Tier 1",IncentivePC_Tier1,IF(I21="Tier 2",IncentivePC_Tier2,IF(I21="Tier 3",IncentivePC_Tier3,IF(I21="Tier 4",IncentivePC_Tier4,IF(I21="Tier 5",IncentivePC_Tier5,IF(I21="Tier 6",IncentivePC_Tier6,0))))))</f>
        <v>0</v>
      </c>
      <c r="K21" s="64">
        <f>IFERROR(J21*Q2_Eligible_Rev,0)</f>
        <v>0</v>
      </c>
      <c r="L21" s="65">
        <f>SUBTOTAL(9,L18:L20)</f>
        <v>0</v>
      </c>
      <c r="M21" s="66">
        <f>SUBTOTAL(9,M18:M20)</f>
        <v>0</v>
      </c>
    </row>
    <row r="22" spans="1:13" s="43" customFormat="1" ht="13.95" customHeight="1" outlineLevel="2" x14ac:dyDescent="0.25">
      <c r="A22" s="165" t="s">
        <v>7</v>
      </c>
      <c r="B22" s="50" t="s">
        <v>18</v>
      </c>
      <c r="C22" s="99">
        <v>210000</v>
      </c>
      <c r="D22" s="67">
        <v>145000</v>
      </c>
      <c r="E22" s="51">
        <f>IF($B$11="Tier 1",C22*TargetRevGrowthPC_Tier1,IF($B$11="Tier 2", C22*TargetRevGrowthPC_Tier2,IF($B$11="Tier 3", C22*TargetRevGrowthPC_Tier3,IF($B$11="Tier 4", C22*TargetRevGrowthPC_Tier4,IF($B$11="Tier 5", C22*TargetRevGrowthPC_Tier5,IF($B$11="Tier 6", C22*TargetRevGrowthPC_Tier6))))))</f>
        <v>215249.99999999997</v>
      </c>
      <c r="F22" s="67"/>
      <c r="G22" s="68"/>
      <c r="H22" s="57">
        <f t="shared" si="8"/>
        <v>0</v>
      </c>
      <c r="I22" s="166"/>
      <c r="J22" s="166"/>
      <c r="K22" s="186"/>
      <c r="L22" s="55">
        <f t="shared" ref="L22:L24" si="13">$K$5*$G22</f>
        <v>0</v>
      </c>
      <c r="M22" s="56">
        <f t="shared" ref="M22:M24" si="14">$M$5*G22</f>
        <v>0</v>
      </c>
    </row>
    <row r="23" spans="1:13" s="43" customFormat="1" ht="13.95" customHeight="1" outlineLevel="2" x14ac:dyDescent="0.25">
      <c r="A23" s="165"/>
      <c r="B23" s="50" t="s">
        <v>19</v>
      </c>
      <c r="C23" s="99">
        <v>250000</v>
      </c>
      <c r="D23" s="67">
        <v>200000</v>
      </c>
      <c r="E23" s="51">
        <f>IF($B$11="Tier 1",C23*TargetRevGrowthPC_Tier1,IF($B$11="Tier 2", C23*TargetRevGrowthPC_Tier2,IF($B$11="Tier 3", C23*TargetRevGrowthPC_Tier3,IF($B$11="Tier 4", C23*TargetRevGrowthPC_Tier4,IF($B$11="Tier 5", C23*TargetRevGrowthPC_Tier5,IF($B$11="Tier 6", C23*TargetRevGrowthPC_Tier6))))))</f>
        <v>256249.99999999997</v>
      </c>
      <c r="F23" s="67"/>
      <c r="G23" s="68"/>
      <c r="H23" s="57">
        <f t="shared" si="8"/>
        <v>0</v>
      </c>
      <c r="I23" s="166"/>
      <c r="J23" s="166"/>
      <c r="K23" s="167"/>
      <c r="L23" s="55">
        <f t="shared" si="13"/>
        <v>0</v>
      </c>
      <c r="M23" s="56">
        <f t="shared" si="14"/>
        <v>0</v>
      </c>
    </row>
    <row r="24" spans="1:13" s="43" customFormat="1" ht="13.95" customHeight="1" outlineLevel="2" x14ac:dyDescent="0.25">
      <c r="A24" s="165"/>
      <c r="B24" s="50" t="s">
        <v>20</v>
      </c>
      <c r="C24" s="100">
        <v>300000</v>
      </c>
      <c r="D24" s="101">
        <v>235000</v>
      </c>
      <c r="E24" s="51">
        <f>IF($B$11="Tier 1",C24*TargetRevGrowthPC_Tier1,IF($B$11="Tier 2", C24*TargetRevGrowthPC_Tier2,IF($B$11="Tier 3", C24*TargetRevGrowthPC_Tier3,IF($B$11="Tier 4", C24*TargetRevGrowthPC_Tier4,IF($B$11="Tier 5", C24*TargetRevGrowthPC_Tier5,IF($B$11="Tier 6", C24*TargetRevGrowthPC_Tier6))))))</f>
        <v>307500</v>
      </c>
      <c r="F24" s="67"/>
      <c r="G24" s="68"/>
      <c r="H24" s="57">
        <f t="shared" si="8"/>
        <v>0</v>
      </c>
      <c r="I24" s="166"/>
      <c r="J24" s="166"/>
      <c r="K24" s="167"/>
      <c r="L24" s="55">
        <f t="shared" si="13"/>
        <v>0</v>
      </c>
      <c r="M24" s="56">
        <f t="shared" si="14"/>
        <v>0</v>
      </c>
    </row>
    <row r="25" spans="1:13" s="43" customFormat="1" ht="13.95" customHeight="1" outlineLevel="1" x14ac:dyDescent="0.25">
      <c r="A25" s="182" t="s">
        <v>30</v>
      </c>
      <c r="B25" s="183"/>
      <c r="C25" s="69">
        <f>SUBTOTAL(9,C22:C24)</f>
        <v>760000</v>
      </c>
      <c r="D25" s="69">
        <f>SUBTOTAL(9,D22:D24)</f>
        <v>580000</v>
      </c>
      <c r="E25" s="59">
        <f>SUBTOTAL(9,E22:E24)</f>
        <v>779000</v>
      </c>
      <c r="F25" s="59">
        <f>SUBTOTAL(9,F22:F24)</f>
        <v>0</v>
      </c>
      <c r="G25" s="60">
        <f>SUBTOTAL(9,G22:G24)</f>
        <v>0</v>
      </c>
      <c r="H25" s="61">
        <f t="shared" si="8"/>
        <v>0</v>
      </c>
      <c r="I25" s="62" t="str">
        <f>IF(Q3_Rev_Growth_PC&lt;TargetRevGrowthPC_Tier1,"n/a",IF(Q3_Rev_Growth_PC&lt;TargetRevGrowthPC_Tier2,$A$5,IF(Q3_Rev_Growth_PC&lt;TargetRevGrowthPC_Tier3,$A$6,IF(Q3_Rev_Growth_PC&lt;TargetRevGrowthPC_Tier4,$A$7,IF(Q3_Rev_Growth_PC&lt;TargetRevGrowthPC_Tier5,$A$8,IF(Q3_Rev_Growth_PC&lt;TargetRevGrowthPC_Tier6,$A$9,IF(124.99%&lt;Q3_Rev_Growth_PC&gt;=TargetRevGrowthPC_Tier6,#REF!)))))))</f>
        <v>n/a</v>
      </c>
      <c r="J25" s="63">
        <f>IF(I25="Tier 1",IncentivePC_Tier1,IF(I25="Tier 2",IncentivePC_Tier2,IF(I25="Tier 3",IncentivePC_Tier3,IF(I25="Tier 4",IncentivePC_Tier4,IF(I25="Tier 5",IncentivePC_Tier5,IF(I25="Tier 6",IncentivePC_Tier6,0))))))</f>
        <v>0</v>
      </c>
      <c r="K25" s="64">
        <f>IFERROR(J25*Q3_Eligible_Rev,0)</f>
        <v>0</v>
      </c>
      <c r="L25" s="65">
        <f>SUBTOTAL(9,L22:L24)</f>
        <v>0</v>
      </c>
      <c r="M25" s="66">
        <f>SUBTOTAL(9,M22:M24)</f>
        <v>0</v>
      </c>
    </row>
    <row r="26" spans="1:13" s="43" customFormat="1" ht="13.95" customHeight="1" outlineLevel="2" x14ac:dyDescent="0.25">
      <c r="A26" s="165" t="s">
        <v>8</v>
      </c>
      <c r="B26" s="50" t="s">
        <v>21</v>
      </c>
      <c r="C26" s="100">
        <v>400000</v>
      </c>
      <c r="D26" s="101">
        <v>310000</v>
      </c>
      <c r="E26" s="51">
        <f>IF($B$11="Tier 1",C26*TargetRevGrowthPC_Tier1,IF($B$11="Tier 2", C26*TargetRevGrowthPC_Tier2,IF($B$11="Tier 3", C26*TargetRevGrowthPC_Tier3,IF($B$11="Tier 4", C26*TargetRevGrowthPC_Tier4,IF($B$11="Tier 5", C26*TargetRevGrowthPC_Tier5,IF($B$11="Tier 6", C26*TargetRevGrowthPC_Tier6))))))</f>
        <v>409999.99999999994</v>
      </c>
      <c r="F26" s="67"/>
      <c r="G26" s="68"/>
      <c r="H26" s="57">
        <f t="shared" si="8"/>
        <v>0</v>
      </c>
      <c r="I26" s="166"/>
      <c r="J26" s="166"/>
      <c r="K26" s="167"/>
      <c r="L26" s="55">
        <f t="shared" ref="L26:L28" si="15">$K$5*$G26</f>
        <v>0</v>
      </c>
      <c r="M26" s="56">
        <f t="shared" ref="M26:M28" si="16">$M$5*G26</f>
        <v>0</v>
      </c>
    </row>
    <row r="27" spans="1:13" s="43" customFormat="1" ht="13.95" customHeight="1" outlineLevel="2" x14ac:dyDescent="0.25">
      <c r="A27" s="165"/>
      <c r="B27" s="50" t="s">
        <v>22</v>
      </c>
      <c r="C27" s="100">
        <v>220000</v>
      </c>
      <c r="D27" s="101">
        <v>165000</v>
      </c>
      <c r="E27" s="51">
        <f>IF($B$11="Tier 1",C27*TargetRevGrowthPC_Tier1,IF($B$11="Tier 2", C27*TargetRevGrowthPC_Tier2,IF($B$11="Tier 3", C27*TargetRevGrowthPC_Tier3,IF($B$11="Tier 4", C27*TargetRevGrowthPC_Tier4,IF($B$11="Tier 5", C27*TargetRevGrowthPC_Tier5,IF($B$11="Tier 6", C27*TargetRevGrowthPC_Tier6))))))</f>
        <v>225499.99999999997</v>
      </c>
      <c r="F27" s="67"/>
      <c r="G27" s="68"/>
      <c r="H27" s="57">
        <f t="shared" si="8"/>
        <v>0</v>
      </c>
      <c r="I27" s="166"/>
      <c r="J27" s="166"/>
      <c r="K27" s="167"/>
      <c r="L27" s="55">
        <f t="shared" si="15"/>
        <v>0</v>
      </c>
      <c r="M27" s="56">
        <f t="shared" si="16"/>
        <v>0</v>
      </c>
    </row>
    <row r="28" spans="1:13" s="43" customFormat="1" ht="13.95" customHeight="1" outlineLevel="2" x14ac:dyDescent="0.25">
      <c r="A28" s="165"/>
      <c r="B28" s="50" t="s">
        <v>23</v>
      </c>
      <c r="C28" s="100">
        <v>340000</v>
      </c>
      <c r="D28" s="101">
        <v>290000</v>
      </c>
      <c r="E28" s="51">
        <f>IF($B$11="Tier 1",C28*TargetRevGrowthPC_Tier1,IF($B$11="Tier 2", C28*TargetRevGrowthPC_Tier2,IF($B$11="Tier 3", C28*TargetRevGrowthPC_Tier3,IF($B$11="Tier 4", C28*TargetRevGrowthPC_Tier4,IF($B$11="Tier 5", C28*TargetRevGrowthPC_Tier5,IF($B$11="Tier 6", C28*TargetRevGrowthPC_Tier6))))))</f>
        <v>348499.99999999994</v>
      </c>
      <c r="F28" s="67"/>
      <c r="G28" s="68"/>
      <c r="H28" s="57">
        <f t="shared" si="8"/>
        <v>0</v>
      </c>
      <c r="I28" s="166"/>
      <c r="J28" s="166"/>
      <c r="K28" s="167"/>
      <c r="L28" s="55">
        <f t="shared" si="15"/>
        <v>0</v>
      </c>
      <c r="M28" s="56">
        <f t="shared" si="16"/>
        <v>0</v>
      </c>
    </row>
    <row r="29" spans="1:13" s="43" customFormat="1" ht="13.95" customHeight="1" outlineLevel="1" x14ac:dyDescent="0.25">
      <c r="A29" s="182" t="s">
        <v>31</v>
      </c>
      <c r="B29" s="183"/>
      <c r="C29" s="69">
        <f>SUBTOTAL(9,C26:C28)</f>
        <v>960000</v>
      </c>
      <c r="D29" s="69">
        <f>SUBTOTAL(9,D26:D28)</f>
        <v>765000</v>
      </c>
      <c r="E29" s="59">
        <f>SUBTOTAL(9,E26:E28)</f>
        <v>983999.99999999977</v>
      </c>
      <c r="F29" s="59">
        <f>SUBTOTAL(9,F26:F28)</f>
        <v>0</v>
      </c>
      <c r="G29" s="60">
        <f>SUBTOTAL(9,G26:G28)</f>
        <v>0</v>
      </c>
      <c r="H29" s="61">
        <f t="shared" si="8"/>
        <v>0</v>
      </c>
      <c r="I29" s="62" t="str">
        <f>IF(Q4_Rev_Growth_PC&lt;TargetRevGrowthPC_Tier1,"n/a",IF(Q4_Rev_Growth_PC&lt;TargetRevGrowthPC_Tier2,$A$5,IF(Q4_Rev_Growth_PC&lt;TargetRevGrowthPC_Tier3,$A$6,IF(Q4_Rev_Growth_PC&lt;TargetRevGrowthPC_Tier4,$A$7,IF(Q4_Rev_Growth_PC&lt;TargetRevGrowthPC_Tier5,$A$8,IF(Q4_Rev_Growth_PC&lt;TargetRevGrowthPC_Tier6,$A$9,IF(124.99%&lt;Q4_Rev_Growth_PC&gt;=TargetRevGrowthPC_Tier6,#REF!)))))))</f>
        <v>n/a</v>
      </c>
      <c r="J29" s="63">
        <f>IF(I29="Tier 1",IncentivePC_Tier1,IF(I29="Tier 2",IncentivePC_Tier2,IF(I29="Tier 3",IncentivePC_Tier3,IF(I29="Tier 4",IncentivePC_Tier4,IF(I29="Tier 5",IncentivePC_Tier5,IF(I29="Tier 6",IncentivePC_Tier6,0))))))</f>
        <v>0</v>
      </c>
      <c r="K29" s="64">
        <f>IFERROR(J29*Q4_Eligible_Rev,0)</f>
        <v>0</v>
      </c>
      <c r="L29" s="65">
        <f>SUBTOTAL(9,L26:L28)</f>
        <v>0</v>
      </c>
      <c r="M29" s="66">
        <f>SUBTOTAL(9,M26:M28)</f>
        <v>0</v>
      </c>
    </row>
    <row r="30" spans="1:13" s="78" customFormat="1" ht="13.95" customHeight="1" thickBot="1" x14ac:dyDescent="0.3">
      <c r="A30" s="70" t="s">
        <v>10</v>
      </c>
      <c r="B30" s="71"/>
      <c r="C30" s="72">
        <f>SUBTOTAL(9,C14:C28)</f>
        <v>3750000</v>
      </c>
      <c r="D30" s="73">
        <f>SUBTOTAL(9,D14:D28)</f>
        <v>3050000</v>
      </c>
      <c r="E30" s="73">
        <f>SUBTOTAL(9,E14:E28)</f>
        <v>3843749.9999999995</v>
      </c>
      <c r="F30" s="73">
        <f t="shared" ref="F30:G30" si="17">SUBTOTAL(9,F14:F28)</f>
        <v>0</v>
      </c>
      <c r="G30" s="74">
        <f t="shared" si="17"/>
        <v>0</v>
      </c>
      <c r="H30" s="93">
        <f t="shared" si="8"/>
        <v>0</v>
      </c>
      <c r="I30" s="75"/>
      <c r="J30" s="75"/>
      <c r="K30" s="76">
        <f t="shared" ref="K30:L30" si="18">SUBTOTAL(9,K14:K28)</f>
        <v>0</v>
      </c>
      <c r="L30" s="77">
        <f t="shared" si="18"/>
        <v>0</v>
      </c>
      <c r="M30" s="94">
        <f>SUBTOTAL(9,M14:M28)</f>
        <v>0</v>
      </c>
    </row>
    <row r="31" spans="1:13" s="43" customFormat="1" ht="13.95" customHeight="1" thickTop="1" thickBot="1" x14ac:dyDescent="0.3">
      <c r="A31" s="79"/>
      <c r="B31" s="79"/>
      <c r="C31" s="79"/>
      <c r="D31" s="80"/>
      <c r="E31" s="79"/>
      <c r="F31" s="79"/>
      <c r="G31" s="79"/>
      <c r="H31" s="81" t="s">
        <v>32</v>
      </c>
      <c r="I31" s="82"/>
      <c r="J31" s="83"/>
      <c r="K31" s="184">
        <f>K30+L30+M30</f>
        <v>0</v>
      </c>
      <c r="L31" s="184"/>
      <c r="M31" s="185"/>
    </row>
    <row r="32" spans="1:13" ht="13.95" customHeight="1" thickTop="1" thickBot="1" x14ac:dyDescent="0.35">
      <c r="B32" s="104"/>
    </row>
    <row r="33" ht="13.95" customHeight="1" x14ac:dyDescent="0.3"/>
    <row r="34" ht="13.95" customHeight="1" x14ac:dyDescent="0.3"/>
    <row r="35" ht="13.95" customHeight="1" x14ac:dyDescent="0.3"/>
  </sheetData>
  <mergeCells count="25">
    <mergeCell ref="A29:B29"/>
    <mergeCell ref="K31:M31"/>
    <mergeCell ref="A21:B21"/>
    <mergeCell ref="A22:A24"/>
    <mergeCell ref="I22:J24"/>
    <mergeCell ref="K22:K24"/>
    <mergeCell ref="A25:B25"/>
    <mergeCell ref="A26:A28"/>
    <mergeCell ref="I26:J28"/>
    <mergeCell ref="K26:K28"/>
    <mergeCell ref="A18:A20"/>
    <mergeCell ref="I18:J20"/>
    <mergeCell ref="K18:K20"/>
    <mergeCell ref="A1:N1"/>
    <mergeCell ref="C3:G3"/>
    <mergeCell ref="I3:J3"/>
    <mergeCell ref="K3:L3"/>
    <mergeCell ref="M3:N3"/>
    <mergeCell ref="C11:G11"/>
    <mergeCell ref="H11:M11"/>
    <mergeCell ref="H12:K12"/>
    <mergeCell ref="A14:A16"/>
    <mergeCell ref="I14:J16"/>
    <mergeCell ref="K14:K16"/>
    <mergeCell ref="A17:B17"/>
  </mergeCells>
  <conditionalFormatting sqref="A5:O5">
    <cfRule type="expression" dxfId="4" priority="6">
      <formula>$B$11="Tier 1"</formula>
    </cfRule>
  </conditionalFormatting>
  <conditionalFormatting sqref="A6:O6">
    <cfRule type="expression" dxfId="3" priority="5">
      <formula>$B$11="Tier 2"</formula>
    </cfRule>
  </conditionalFormatting>
  <conditionalFormatting sqref="A7:O7">
    <cfRule type="expression" dxfId="2" priority="4">
      <formula>$B$11="Tier 3"</formula>
    </cfRule>
  </conditionalFormatting>
  <conditionalFormatting sqref="A8:O8">
    <cfRule type="expression" dxfId="1" priority="3">
      <formula>$B$11="Tier 4"</formula>
    </cfRule>
  </conditionalFormatting>
  <conditionalFormatting sqref="A9:O9">
    <cfRule type="expression" dxfId="0" priority="2">
      <formula>$B$11="Tier 5"</formula>
    </cfRule>
  </conditionalFormatting>
  <dataValidations disablePrompts="1" count="1">
    <dataValidation type="list" allowBlank="1" showInputMessage="1" showErrorMessage="1" sqref="B11">
      <formula1>$A$5:$A$9</formula1>
    </dataValidation>
  </dataValidations>
  <printOptions horizontalCentered="1"/>
  <pageMargins left="0.31496062992125984" right="0.31496062992125984" top="0.74803149606299213" bottom="0.74803149606299213" header="0.31496062992125984" footer="0.31496062992125984"/>
  <pageSetup paperSize="9" scale="90" orientation="landscape" r:id="rId1"/>
  <headerFooter>
    <oddHeader>&amp;CFCTG 2020
National Agreement</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102</vt:i4>
      </vt:variant>
    </vt:vector>
  </HeadingPairs>
  <TitlesOfParts>
    <vt:vector size="107" baseType="lpstr">
      <vt:lpstr>2019 Sales Results</vt:lpstr>
      <vt:lpstr>2020 Incentive Budget Summary</vt:lpstr>
      <vt:lpstr>Customer A</vt:lpstr>
      <vt:lpstr>Customer B</vt:lpstr>
      <vt:lpstr>Customer C</vt:lpstr>
      <vt:lpstr>'Customer A'!BaseRev2019_Q1</vt:lpstr>
      <vt:lpstr>'Customer B'!BaseRev2019_Q1</vt:lpstr>
      <vt:lpstr>'Customer C'!BaseRev2019_Q1</vt:lpstr>
      <vt:lpstr>'Customer A'!BaseRev2019_Q2</vt:lpstr>
      <vt:lpstr>'Customer B'!BaseRev2019_Q2</vt:lpstr>
      <vt:lpstr>'Customer C'!BaseRev2019_Q2</vt:lpstr>
      <vt:lpstr>'Customer A'!BaseRev2019_Q3</vt:lpstr>
      <vt:lpstr>'Customer B'!BaseRev2019_Q3</vt:lpstr>
      <vt:lpstr>'Customer C'!BaseRev2019_Q3</vt:lpstr>
      <vt:lpstr>'Customer A'!BaseRev2019_Q4</vt:lpstr>
      <vt:lpstr>'Customer B'!BaseRev2019_Q4</vt:lpstr>
      <vt:lpstr>'Customer C'!BaseRev2019_Q4</vt:lpstr>
      <vt:lpstr>'Customer A'!EligbleRevGrowth_Tier1</vt:lpstr>
      <vt:lpstr>'Customer B'!EligbleRevGrowth_Tier1</vt:lpstr>
      <vt:lpstr>'Customer C'!EligbleRevGrowth_Tier1</vt:lpstr>
      <vt:lpstr>'Customer A'!EligbleRevGrowth_Tier2</vt:lpstr>
      <vt:lpstr>'Customer B'!EligbleRevGrowth_Tier2</vt:lpstr>
      <vt:lpstr>'Customer C'!EligbleRevGrowth_Tier2</vt:lpstr>
      <vt:lpstr>'Customer A'!EligbleRevGrowth_Tier3</vt:lpstr>
      <vt:lpstr>'Customer B'!EligbleRevGrowth_Tier3</vt:lpstr>
      <vt:lpstr>'Customer C'!EligbleRevGrowth_Tier3</vt:lpstr>
      <vt:lpstr>'Customer A'!EligbleRevGrowth_Tier4</vt:lpstr>
      <vt:lpstr>'Customer B'!EligbleRevGrowth_Tier4</vt:lpstr>
      <vt:lpstr>'Customer C'!EligbleRevGrowth_Tier4</vt:lpstr>
      <vt:lpstr>'Customer A'!EligbleRevGrowth_Tier5</vt:lpstr>
      <vt:lpstr>'Customer B'!EligbleRevGrowth_Tier5</vt:lpstr>
      <vt:lpstr>'Customer C'!EligbleRevGrowth_Tier5</vt:lpstr>
      <vt:lpstr>'Customer A'!IncentivePC_Tier1</vt:lpstr>
      <vt:lpstr>'Customer B'!IncentivePC_Tier1</vt:lpstr>
      <vt:lpstr>'Customer C'!IncentivePC_Tier1</vt:lpstr>
      <vt:lpstr>'Customer A'!IncentivePC_Tier2</vt:lpstr>
      <vt:lpstr>'Customer B'!IncentivePC_Tier2</vt:lpstr>
      <vt:lpstr>'Customer C'!IncentivePC_Tier2</vt:lpstr>
      <vt:lpstr>'Customer A'!IncentivePC_Tier3</vt:lpstr>
      <vt:lpstr>'Customer B'!IncentivePC_Tier3</vt:lpstr>
      <vt:lpstr>'Customer C'!IncentivePC_Tier3</vt:lpstr>
      <vt:lpstr>'Customer A'!IncentivePC_Tier4</vt:lpstr>
      <vt:lpstr>'Customer B'!IncentivePC_Tier4</vt:lpstr>
      <vt:lpstr>'Customer C'!IncentivePC_Tier4</vt:lpstr>
      <vt:lpstr>'Customer A'!IncentivePC_Tier5</vt:lpstr>
      <vt:lpstr>'Customer B'!IncentivePC_Tier5</vt:lpstr>
      <vt:lpstr>'Customer C'!IncentivePC_Tier5</vt:lpstr>
      <vt:lpstr>'Customer A'!Print_Area</vt:lpstr>
      <vt:lpstr>'Customer B'!Print_Area</vt:lpstr>
      <vt:lpstr>'Customer C'!Print_Area</vt:lpstr>
      <vt:lpstr>'Customer A'!Q1_Eligible_Rev</vt:lpstr>
      <vt:lpstr>'Customer B'!Q1_Eligible_Rev</vt:lpstr>
      <vt:lpstr>'Customer C'!Q1_Eligible_Rev</vt:lpstr>
      <vt:lpstr>'Customer A'!Q1_Rev_Growth_PC</vt:lpstr>
      <vt:lpstr>'Customer B'!Q1_Rev_Growth_PC</vt:lpstr>
      <vt:lpstr>'Customer C'!Q1_Rev_Growth_PC</vt:lpstr>
      <vt:lpstr>'Customer A'!Q2_Eligible_Rev</vt:lpstr>
      <vt:lpstr>'Customer B'!Q2_Eligible_Rev</vt:lpstr>
      <vt:lpstr>'Customer C'!Q2_Eligible_Rev</vt:lpstr>
      <vt:lpstr>'Customer A'!Q2_Rev_Growth_PC</vt:lpstr>
      <vt:lpstr>'Customer B'!Q2_Rev_Growth_PC</vt:lpstr>
      <vt:lpstr>'Customer C'!Q2_Rev_Growth_PC</vt:lpstr>
      <vt:lpstr>'Customer A'!Q3_Eligible_Rev</vt:lpstr>
      <vt:lpstr>'Customer B'!Q3_Eligible_Rev</vt:lpstr>
      <vt:lpstr>'Customer C'!Q3_Eligible_Rev</vt:lpstr>
      <vt:lpstr>'Customer A'!Q3_Rev_Growth_PC</vt:lpstr>
      <vt:lpstr>'Customer B'!Q3_Rev_Growth_PC</vt:lpstr>
      <vt:lpstr>'Customer C'!Q3_Rev_Growth_PC</vt:lpstr>
      <vt:lpstr>'Customer A'!Q4_Eligible_Rev</vt:lpstr>
      <vt:lpstr>'Customer B'!Q4_Eligible_Rev</vt:lpstr>
      <vt:lpstr>'Customer C'!Q4_Eligible_Rev</vt:lpstr>
      <vt:lpstr>'Customer A'!Q4_Rev_Growth_PC</vt:lpstr>
      <vt:lpstr>'Customer B'!Q4_Rev_Growth_PC</vt:lpstr>
      <vt:lpstr>'Customer C'!Q4_Rev_Growth_PC</vt:lpstr>
      <vt:lpstr>'Customer A'!TargetRevGrowth_Tier1</vt:lpstr>
      <vt:lpstr>'Customer B'!TargetRevGrowth_Tier1</vt:lpstr>
      <vt:lpstr>'Customer C'!TargetRevGrowth_Tier1</vt:lpstr>
      <vt:lpstr>'Customer A'!TargetRevGrowth_Tier2</vt:lpstr>
      <vt:lpstr>'Customer B'!TargetRevGrowth_Tier2</vt:lpstr>
      <vt:lpstr>'Customer C'!TargetRevGrowth_Tier2</vt:lpstr>
      <vt:lpstr>'Customer A'!TargetRevGrowth_Tier3</vt:lpstr>
      <vt:lpstr>'Customer B'!TargetRevGrowth_Tier3</vt:lpstr>
      <vt:lpstr>'Customer C'!TargetRevGrowth_Tier3</vt:lpstr>
      <vt:lpstr>'Customer A'!TargetRevGrowth_Tier4</vt:lpstr>
      <vt:lpstr>'Customer B'!TargetRevGrowth_Tier4</vt:lpstr>
      <vt:lpstr>'Customer C'!TargetRevGrowth_Tier4</vt:lpstr>
      <vt:lpstr>'Customer A'!TargetRevGrowth_Tier5</vt:lpstr>
      <vt:lpstr>'Customer B'!TargetRevGrowth_Tier5</vt:lpstr>
      <vt:lpstr>'Customer C'!TargetRevGrowth_Tier5</vt:lpstr>
      <vt:lpstr>'Customer A'!TargetRevGrowthPC_Tier1</vt:lpstr>
      <vt:lpstr>'Customer B'!TargetRevGrowthPC_Tier1</vt:lpstr>
      <vt:lpstr>'Customer C'!TargetRevGrowthPC_Tier1</vt:lpstr>
      <vt:lpstr>'Customer A'!TargetRevGrowthPC_Tier2</vt:lpstr>
      <vt:lpstr>'Customer B'!TargetRevGrowthPC_Tier2</vt:lpstr>
      <vt:lpstr>'Customer C'!TargetRevGrowthPC_Tier2</vt:lpstr>
      <vt:lpstr>'Customer A'!TargetRevGrowthPC_Tier3</vt:lpstr>
      <vt:lpstr>'Customer B'!TargetRevGrowthPC_Tier3</vt:lpstr>
      <vt:lpstr>'Customer C'!TargetRevGrowthPC_Tier3</vt:lpstr>
      <vt:lpstr>'Customer A'!TargetRevGrowthPC_Tier4</vt:lpstr>
      <vt:lpstr>'Customer B'!TargetRevGrowthPC_Tier4</vt:lpstr>
      <vt:lpstr>'Customer C'!TargetRevGrowthPC_Tier4</vt:lpstr>
      <vt:lpstr>'Customer A'!TargetRevGrowthPC_Tier5</vt:lpstr>
      <vt:lpstr>'Customer B'!TargetRevGrowthPC_Tier5</vt:lpstr>
      <vt:lpstr>'Customer C'!TargetRevGrowthPC_Tier5</vt:lpstr>
      <vt:lpstr>'Customer A'!Tier_Table</vt:lpstr>
      <vt:lpstr>'Customer B'!Tier_Table</vt:lpstr>
      <vt:lpstr>'Customer C'!Tier_Table</vt:lpstr>
    </vt:vector>
  </TitlesOfParts>
  <Company>Cathay Pacific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Cathay Pacific Airways</dc:creator>
  <cp:lastModifiedBy>Cathay Pacific Airways</cp:lastModifiedBy>
  <cp:lastPrinted>2020-01-16T06:50:06Z</cp:lastPrinted>
  <dcterms:created xsi:type="dcterms:W3CDTF">2019-12-20T01:50:28Z</dcterms:created>
  <dcterms:modified xsi:type="dcterms:W3CDTF">2020-04-24T00:43:00Z</dcterms:modified>
</cp:coreProperties>
</file>