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298C828C-C4E9-1742-89CD-D961031B7BD8}" xr6:coauthVersionLast="45" xr6:coauthVersionMax="45" xr10:uidLastSave="{00000000-0000-0000-0000-000000000000}"/>
  <bookViews>
    <workbookView xWindow="340" yWindow="460" windowWidth="27640" windowHeight="16540" activeTab="2" xr2:uid="{361602DC-3F21-E74B-8256-8255B8171DBA}"/>
  </bookViews>
  <sheets>
    <sheet name="Database" sheetId="1" r:id="rId1"/>
    <sheet name="Report" sheetId="3" r:id="rId2"/>
    <sheet name="Tables" sheetId="2" r:id="rId3"/>
  </sheets>
  <definedNames>
    <definedName name="AgencyList">Tables!$B$4:$B$22</definedName>
    <definedName name="Auburn">Tables!$BP$5</definedName>
    <definedName name="Cayuga">Tables!$BV$5</definedName>
    <definedName name="Command">Tables!$DL$5</definedName>
    <definedName name="Coxsackie">Tables!$CT$5</definedName>
    <definedName name="Downstate">Tables!$H$5</definedName>
    <definedName name="Eastern">Tables!$N$5</definedName>
    <definedName name="Elmira">Tables!$CB$5</definedName>
    <definedName name="Fishkill">Tables!$T$5</definedName>
    <definedName name="Five_Points">Tables!$CH$5</definedName>
    <definedName name="Green_Haven">Tables!$Z$5</definedName>
    <definedName name="Mohawk">Tables!$CN$5</definedName>
    <definedName name="Oneida">Tables!$CZ$5</definedName>
    <definedName name="Otisville">Tables!$AF$5</definedName>
    <definedName name="Shawangunk">Tables!$AL$5</definedName>
    <definedName name="Southport">Tables!$DF$5</definedName>
    <definedName name="Sullivan">Tables!$AR$5</definedName>
    <definedName name="Ulster">Tables!$AX$5</definedName>
    <definedName name="Wallkill">Tables!$BD$5</definedName>
    <definedName name="Woodbourne">Tables!$BJ$5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5" i="2" l="1" a="1"/>
  <c r="T5" i="2" s="1"/>
  <c r="Z5" i="2" a="1"/>
  <c r="Z5" i="2" s="1"/>
  <c r="AF5" i="2" a="1"/>
  <c r="AF5" i="2" s="1"/>
  <c r="AL5" i="2" a="1"/>
  <c r="AL5" i="2" s="1"/>
  <c r="AR5" i="2" a="1"/>
  <c r="AR5" i="2" s="1"/>
  <c r="AX5" i="2" a="1"/>
  <c r="AX5" i="2" s="1"/>
  <c r="BD5" i="2" a="1"/>
  <c r="BD5" i="2" s="1"/>
  <c r="BJ5" i="2" a="1"/>
  <c r="BJ5" i="2" s="1"/>
  <c r="BP5" i="2" a="1"/>
  <c r="BP5" i="2" s="1"/>
  <c r="BV5" i="2" a="1"/>
  <c r="BV5" i="2" s="1"/>
  <c r="CB5" i="2" a="1"/>
  <c r="CB5" i="2" s="1"/>
  <c r="CH5" i="2" a="1"/>
  <c r="CH5" i="2" s="1"/>
  <c r="CN5" i="2" a="1"/>
  <c r="CN5" i="2" s="1"/>
  <c r="CT5" i="2" a="1"/>
  <c r="CT5" i="2" s="1"/>
  <c r="CZ5" i="2" a="1"/>
  <c r="CZ5" i="2" s="1"/>
  <c r="DF5" i="2" a="1"/>
  <c r="DF5" i="2" s="1"/>
  <c r="DL5" i="2" a="1"/>
  <c r="DL5" i="2" s="1"/>
  <c r="DJ5" i="2"/>
  <c r="DJ6" i="2"/>
  <c r="DJ7" i="2"/>
  <c r="DJ8" i="2"/>
  <c r="DJ9" i="2"/>
  <c r="DJ10" i="2"/>
  <c r="DJ11" i="2"/>
  <c r="DJ12" i="2"/>
  <c r="DD5" i="2"/>
  <c r="DD6" i="2"/>
  <c r="DD7" i="2"/>
  <c r="DD8" i="2"/>
  <c r="DD9" i="2"/>
  <c r="DD10" i="2"/>
  <c r="CX5" i="2"/>
  <c r="CX6" i="2"/>
  <c r="CX7" i="2"/>
  <c r="CX8" i="2"/>
  <c r="CX9" i="2"/>
  <c r="CX10" i="2"/>
  <c r="CR5" i="2"/>
  <c r="CR6" i="2"/>
  <c r="CR7" i="2"/>
  <c r="CR8" i="2"/>
  <c r="CR9" i="2"/>
  <c r="CR10" i="2"/>
  <c r="CR11" i="2"/>
  <c r="CR12" i="2"/>
  <c r="CL5" i="2"/>
  <c r="CL6" i="2"/>
  <c r="CL7" i="2"/>
  <c r="CL8" i="2"/>
  <c r="CL9" i="2"/>
  <c r="CL10" i="2"/>
  <c r="CF5" i="2"/>
  <c r="CF6" i="2"/>
  <c r="CF7" i="2"/>
  <c r="CF8" i="2"/>
  <c r="CF9" i="2"/>
  <c r="CF10" i="2"/>
  <c r="BZ5" i="2"/>
  <c r="BZ6" i="2"/>
  <c r="BZ7" i="2"/>
  <c r="BZ8" i="2"/>
  <c r="BZ9" i="2"/>
  <c r="BZ10" i="2"/>
  <c r="BZ11" i="2"/>
  <c r="BZ12" i="2"/>
  <c r="BT5" i="2"/>
  <c r="BT6" i="2"/>
  <c r="BT7" i="2"/>
  <c r="BT8" i="2"/>
  <c r="BT9" i="2"/>
  <c r="BT10" i="2"/>
  <c r="BN5" i="2"/>
  <c r="BN6" i="2"/>
  <c r="BN7" i="2"/>
  <c r="BN8" i="2"/>
  <c r="BN9" i="2"/>
  <c r="BN10" i="2"/>
  <c r="BH5" i="2"/>
  <c r="BH6" i="2"/>
  <c r="BH7" i="2"/>
  <c r="BH8" i="2"/>
  <c r="BH9" i="2"/>
  <c r="BH10" i="2"/>
  <c r="BH11" i="2"/>
  <c r="BH12" i="2"/>
  <c r="BB5" i="2"/>
  <c r="BB6" i="2"/>
  <c r="BB7" i="2"/>
  <c r="BB8" i="2"/>
  <c r="BB9" i="2"/>
  <c r="BB10" i="2"/>
  <c r="AV5" i="2"/>
  <c r="AV6" i="2"/>
  <c r="AV7" i="2"/>
  <c r="AV8" i="2"/>
  <c r="AV9" i="2"/>
  <c r="AV10" i="2"/>
  <c r="AP5" i="2"/>
  <c r="AP6" i="2"/>
  <c r="AP7" i="2"/>
  <c r="AP8" i="2"/>
  <c r="AP9" i="2"/>
  <c r="AP10" i="2"/>
  <c r="AP11" i="2"/>
  <c r="AP12" i="2"/>
  <c r="AJ5" i="2"/>
  <c r="AJ6" i="2"/>
  <c r="AJ7" i="2"/>
  <c r="AJ8" i="2"/>
  <c r="AJ9" i="2"/>
  <c r="AJ10" i="2"/>
  <c r="AD5" i="2"/>
  <c r="AD6" i="2"/>
  <c r="AD7" i="2"/>
  <c r="AD8" i="2"/>
  <c r="AD9" i="2"/>
  <c r="AD10" i="2"/>
  <c r="X5" i="2"/>
  <c r="X6" i="2"/>
  <c r="X7" i="2"/>
  <c r="X8" i="2"/>
  <c r="X9" i="2"/>
  <c r="X10" i="2"/>
  <c r="X11" i="2"/>
  <c r="X12" i="2"/>
  <c r="R5" i="2"/>
  <c r="R6" i="2"/>
  <c r="R7" i="2"/>
  <c r="R8" i="2"/>
  <c r="R9" i="2"/>
  <c r="R10" i="2"/>
  <c r="N5" i="2" a="1"/>
  <c r="N5" i="2" s="1"/>
  <c r="L5" i="2"/>
  <c r="L6" i="2"/>
  <c r="L7" i="2"/>
  <c r="L8" i="2"/>
  <c r="L9" i="2"/>
  <c r="L10" i="2"/>
  <c r="H5" i="2" a="1"/>
  <c r="H5" i="2" s="1"/>
  <c r="F5" i="2"/>
  <c r="F6" i="2"/>
  <c r="F7" i="2"/>
  <c r="F8" i="2"/>
  <c r="F9" i="2"/>
  <c r="F10" i="2"/>
  <c r="F11" i="2"/>
  <c r="F12" i="2"/>
  <c r="B2" i="3" l="1"/>
  <c r="I9" i="3"/>
  <c r="B4" i="3" a="1"/>
  <c r="B4" i="3" s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D4" i="3" l="1" a="1"/>
  <c r="D4" i="3" s="1"/>
  <c r="C4" i="3" a="1"/>
  <c r="C4" i="3" s="1"/>
  <c r="E4" i="3" a="1"/>
  <c r="E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<sst xmlns="http://schemas.openxmlformats.org/spreadsheetml/2006/main" count="518" uniqueCount="112">
  <si>
    <t>Date</t>
  </si>
  <si>
    <t>WeekNo</t>
  </si>
  <si>
    <t>Agency</t>
  </si>
  <si>
    <t>Person</t>
  </si>
  <si>
    <t>Attend_Code</t>
  </si>
  <si>
    <t>Frank</t>
  </si>
  <si>
    <t>D</t>
  </si>
  <si>
    <t>Doris</t>
  </si>
  <si>
    <t>Mario</t>
  </si>
  <si>
    <t>N</t>
  </si>
  <si>
    <t>Week beginning</t>
  </si>
  <si>
    <t>X</t>
  </si>
  <si>
    <t>Day</t>
  </si>
  <si>
    <t>Night</t>
  </si>
  <si>
    <t>AgencyList</t>
  </si>
  <si>
    <t>Downstate</t>
  </si>
  <si>
    <t>Eastern</t>
  </si>
  <si>
    <t>Fishkill</t>
  </si>
  <si>
    <t>Green Haven</t>
  </si>
  <si>
    <t>Otisville</t>
  </si>
  <si>
    <t>Shawangunk</t>
  </si>
  <si>
    <t>Sullivan</t>
  </si>
  <si>
    <t>Ulster</t>
  </si>
  <si>
    <t>Wallkill</t>
  </si>
  <si>
    <t>Woodbourne</t>
  </si>
  <si>
    <t>Auburn</t>
  </si>
  <si>
    <t>Cayuga</t>
  </si>
  <si>
    <t>Elmira</t>
  </si>
  <si>
    <t>Mohawk</t>
  </si>
  <si>
    <t>Coxsackie</t>
  </si>
  <si>
    <t>Oneida</t>
  </si>
  <si>
    <t>Southport</t>
  </si>
  <si>
    <t>Command</t>
  </si>
  <si>
    <t>Sinatra</t>
  </si>
  <si>
    <t>First</t>
  </si>
  <si>
    <t>Last</t>
  </si>
  <si>
    <t>Full</t>
  </si>
  <si>
    <t>Andy</t>
  </si>
  <si>
    <t>Wlliams</t>
  </si>
  <si>
    <t xml:space="preserve">Ma </t>
  </si>
  <si>
    <t>Yo Yo</t>
  </si>
  <si>
    <t>Elvis</t>
  </si>
  <si>
    <t>Presley</t>
  </si>
  <si>
    <t>Cuomo</t>
  </si>
  <si>
    <t>Andrew</t>
  </si>
  <si>
    <t>Lanza</t>
  </si>
  <si>
    <t>Andy Wlliams</t>
  </si>
  <si>
    <t>Second</t>
  </si>
  <si>
    <t>Third</t>
  </si>
  <si>
    <t>Fourth</t>
  </si>
  <si>
    <t>Fifth</t>
  </si>
  <si>
    <t>Sixth</t>
  </si>
  <si>
    <t>Downstate List</t>
  </si>
  <si>
    <t>Eastern Second</t>
  </si>
  <si>
    <t>Fishkill List</t>
  </si>
  <si>
    <t>Green Haven List</t>
  </si>
  <si>
    <t>Green_Haven</t>
  </si>
  <si>
    <t>Seventh</t>
  </si>
  <si>
    <t>Eighth</t>
  </si>
  <si>
    <t>Shawangunk List</t>
  </si>
  <si>
    <t>Sullivan List</t>
  </si>
  <si>
    <t>Ulster List</t>
  </si>
  <si>
    <t>Wallkill List</t>
  </si>
  <si>
    <t>Auburn List</t>
  </si>
  <si>
    <t>Cayuga List</t>
  </si>
  <si>
    <t>Eastern List</t>
  </si>
  <si>
    <t>Elmira List</t>
  </si>
  <si>
    <t>Five_Points List</t>
  </si>
  <si>
    <t>Five Points</t>
  </si>
  <si>
    <t>Five_Points</t>
  </si>
  <si>
    <t>Otisville Second</t>
  </si>
  <si>
    <t>Fishkill Third</t>
  </si>
  <si>
    <t>Mohawk List</t>
  </si>
  <si>
    <t>Coxsackie List</t>
  </si>
  <si>
    <t>Oneida List</t>
  </si>
  <si>
    <t>Southport List</t>
  </si>
  <si>
    <t>Command List</t>
  </si>
  <si>
    <t>Ulster Second</t>
  </si>
  <si>
    <t>Sullivan Wlliams</t>
  </si>
  <si>
    <t>Southport Third</t>
  </si>
  <si>
    <t>Shawangunk Third</t>
  </si>
  <si>
    <t>Oneida Third</t>
  </si>
  <si>
    <t>Mohawk Fourth</t>
  </si>
  <si>
    <t>Green Haven Third</t>
  </si>
  <si>
    <t>Five Points Fifth</t>
  </si>
  <si>
    <t>Fishkill Fourth</t>
  </si>
  <si>
    <t>Elmira Wlliams</t>
  </si>
  <si>
    <t>Eastern Third</t>
  </si>
  <si>
    <t>Coxsackie Fifth</t>
  </si>
  <si>
    <t>Command Presley</t>
  </si>
  <si>
    <t>Cayuga Third</t>
  </si>
  <si>
    <t>Auburn Third</t>
  </si>
  <si>
    <t>Woodbourne Fourth</t>
  </si>
  <si>
    <t>Wallkill Fifth</t>
  </si>
  <si>
    <t>Ulster Third</t>
  </si>
  <si>
    <t>Southport Fourth</t>
  </si>
  <si>
    <t>Oneida Fifth</t>
  </si>
  <si>
    <t>Mohawk Second</t>
  </si>
  <si>
    <t>Five Points Third</t>
  </si>
  <si>
    <t xml:space="preserve">Elmira Ma </t>
  </si>
  <si>
    <t>Eastern Fourth</t>
  </si>
  <si>
    <t>Coxsackie Third</t>
  </si>
  <si>
    <t xml:space="preserve">Command Ma </t>
  </si>
  <si>
    <t>Cayuga Fourth</t>
  </si>
  <si>
    <t>Cayuga Second</t>
  </si>
  <si>
    <t>Sullivan Day</t>
  </si>
  <si>
    <t>Otisville Fifth</t>
  </si>
  <si>
    <t>date</t>
  </si>
  <si>
    <t>Center</t>
  </si>
  <si>
    <t>Otisville List</t>
  </si>
  <si>
    <t>Woodbourne List</t>
  </si>
  <si>
    <t>&lt;&lt;  enter a 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</si>
</sst>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9E1F2"/>
        <bgColor rgb="FFD9E1F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4" fontId="0" fillId="0" borderId="0" xfId="0" applyNumberFormat="1"/>
    <xf numFmtId="43" fontId="0" fillId="0" borderId="0" xfId="1" applyFont="1"/>
    <xf numFmtId="0" fontId="2" fillId="2" borderId="0" xfId="0" applyFont="1" applyFill="1" applyAlignment="1">
      <alignment horizontal="left"/>
    </xf>
    <xf numFmtId="0" fontId="2" fillId="2" borderId="0" xfId="0" applyFont="1" applyFill="1"/>
    <xf numFmtId="2" fontId="2" fillId="3" borderId="1" xfId="1" applyNumberFormat="1" applyFont="1" applyFill="1" applyBorder="1"/>
    <xf numFmtId="0" fontId="3" fillId="2" borderId="0" xfId="0" applyFont="1" applyFill="1" applyAlignment="1">
      <alignment horizontal="right"/>
    </xf>
    <xf numFmtId="2" fontId="0" fillId="0" borderId="0" xfId="0" applyNumberFormat="1"/>
    <xf numFmtId="43" fontId="0" fillId="0" borderId="0" xfId="0" applyNumberFormat="1"/>
    <xf numFmtId="0" fontId="0" fillId="4" borderId="4" xfId="0" applyFont="1" applyFill="1" applyBorder="1"/>
    <xf numFmtId="0" fontId="0" fillId="4" borderId="3" xfId="0" applyFont="1" applyFill="1" applyBorder="1"/>
    <xf numFmtId="0" fontId="4" fillId="0" borderId="0" xfId="0" applyFont="1"/>
    <xf numFmtId="0" fontId="4" fillId="4" borderId="3" xfId="0" applyFont="1" applyFill="1" applyBorder="1"/>
    <xf numFmtId="0" fontId="4" fillId="5" borderId="5" xfId="0" applyFont="1" applyFill="1" applyBorder="1"/>
    <xf numFmtId="0" fontId="0" fillId="6" borderId="0" xfId="0" applyFill="1"/>
    <xf numFmtId="0" fontId="2" fillId="2" borderId="0" xfId="0" applyFont="1" applyFill="1" applyAlignment="1">
      <alignment horizontal="right"/>
    </xf>
    <xf numFmtId="0" fontId="5" fillId="7" borderId="2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right"/>
    </xf>
    <xf numFmtId="0" fontId="5" fillId="7" borderId="2" xfId="0" applyFont="1" applyFill="1" applyBorder="1" applyAlignment="1">
      <alignment horizontal="centerContinuous"/>
    </xf>
    <xf numFmtId="0" fontId="2" fillId="8" borderId="2" xfId="0" applyFont="1" applyFill="1" applyBorder="1"/>
    <xf numFmtId="14" fontId="2" fillId="9" borderId="0" xfId="0" applyNumberFormat="1" applyFont="1" applyFill="1"/>
  </cellXfs>
  <cellStyles count="2">
    <cellStyle name="Comma" xfId="1" builtinId="3"/>
    <cellStyle name="Normal" xfId="0" builtinId="0"/>
  </cellStyles>
  <dxfs count="24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numFmt numFmtId="35" formatCode="_(* #,##0.00_);_(* \(#,##0.00\);_(* &quot;-&quot;??_);_(@_)"/>
    </dxf>
    <dxf>
      <numFmt numFmtId="19" formatCode="m/d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343243</xdr:colOff>
      <xdr:row>9</xdr:row>
      <xdr:rowOff>42906</xdr:rowOff>
    </xdr:from>
    <xdr:ext cx="3844325" cy="129791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E4F627C-DD8A-5041-A9C9-3E21280A65EB}"/>
            </a:ext>
          </a:extLst>
        </xdr:cNvPr>
        <xdr:cNvSpPr txBox="1"/>
      </xdr:nvSpPr>
      <xdr:spPr>
        <a:xfrm>
          <a:off x="5878040" y="1741960"/>
          <a:ext cx="3844325" cy="1297919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In this table, you can</a:t>
          </a:r>
          <a:r>
            <a:rPr lang="en-US" sz="1100" baseline="0"/>
            <a:t> first delete all of the trila entries</a:t>
          </a:r>
        </a:p>
        <a:p>
          <a:endParaRPr lang="en-US" sz="1100" baseline="0"/>
        </a:p>
        <a:p>
          <a:r>
            <a:rPr lang="en-US" sz="1100" baseline="0"/>
            <a:t>Then enter only in the Date, Agency, Person and Code</a:t>
          </a:r>
        </a:p>
        <a:p>
          <a:r>
            <a:rPr lang="en-US" sz="1100" baseline="0"/>
            <a:t>columns. </a:t>
          </a:r>
        </a:p>
        <a:p>
          <a:endParaRPr lang="en-US" sz="1100" baseline="0"/>
        </a:p>
        <a:p>
          <a:r>
            <a:rPr lang="en-US" sz="1100" baseline="0"/>
            <a:t>You will be given a drop down list in each colmn but the date</a:t>
          </a:r>
        </a:p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125431</xdr:colOff>
      <xdr:row>2</xdr:row>
      <xdr:rowOff>15679</xdr:rowOff>
    </xdr:from>
    <xdr:to>
      <xdr:col>10</xdr:col>
      <xdr:colOff>564444</xdr:colOff>
      <xdr:row>6</xdr:row>
      <xdr:rowOff>117592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07F904-186B-3542-8FB7-B268BD82E30E}"/>
            </a:ext>
          </a:extLst>
        </xdr:cNvPr>
        <xdr:cNvSpPr txBox="1"/>
      </xdr:nvSpPr>
      <xdr:spPr>
        <a:xfrm>
          <a:off x="6146172" y="446852"/>
          <a:ext cx="2908457" cy="107401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You need only enter the sart date of a week,</a:t>
          </a:r>
          <a:r>
            <a:rPr lang="en-US" sz="1100" baseline="0"/>
            <a:t> below, in order to get a report for the atendance of that week.</a:t>
          </a:r>
        </a:p>
        <a:p>
          <a:r>
            <a:rPr lang="en-US" sz="1100" baseline="0"/>
            <a:t>You can generate a eport for any week covered by the database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91119</xdr:colOff>
      <xdr:row>13</xdr:row>
      <xdr:rowOff>136680</xdr:rowOff>
    </xdr:from>
    <xdr:to>
      <xdr:col>6</xdr:col>
      <xdr:colOff>193630</xdr:colOff>
      <xdr:row>27</xdr:row>
      <xdr:rowOff>102511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6D2C60-0EB1-FC42-ACB7-971EA2E02FBE}"/>
            </a:ext>
          </a:extLst>
        </xdr:cNvPr>
        <xdr:cNvSpPr txBox="1"/>
      </xdr:nvSpPr>
      <xdr:spPr>
        <a:xfrm>
          <a:off x="2124258" y="2579864"/>
          <a:ext cx="2579865" cy="259695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On these lists</a:t>
          </a:r>
          <a:r>
            <a:rPr lang="en-US" sz="1100" baseline="0"/>
            <a:t> of names, you should enter </a:t>
          </a:r>
          <a:r>
            <a:rPr lang="en-US" sz="1100" baseline="0">
              <a:solidFill>
                <a:srgbClr val="FF0000"/>
              </a:solidFill>
            </a:rPr>
            <a:t>only</a:t>
          </a:r>
          <a:r>
            <a:rPr lang="en-US" sz="1100" baseline="0"/>
            <a:t> the first and last names, using the first two columns </a:t>
          </a:r>
          <a:r>
            <a:rPr lang="en-US" sz="1100" baseline="0">
              <a:solidFill>
                <a:srgbClr val="FF0000"/>
              </a:solidFill>
            </a:rPr>
            <a:t>only</a:t>
          </a:r>
          <a:r>
            <a:rPr lang="en-US" sz="1100" baseline="0"/>
            <a:t>.  Don't do anything with any of the other columns or the lists onwhite background; they're all maintained automatically.</a:t>
          </a:r>
        </a:p>
        <a:p>
          <a:endParaRPr lang="en-US" sz="1100" baseline="0"/>
        </a:p>
        <a:p>
          <a:r>
            <a:rPr lang="en-US" sz="1100" baseline="0"/>
            <a:t>Names can be added at the bottom.</a:t>
          </a:r>
        </a:p>
        <a:p>
          <a:r>
            <a:rPr lang="en-US" sz="1100" baseline="0"/>
            <a:t>If a person leaves the assignment, their name can be removed by putting your cursor in the row, using a right click on the mouse or trackpad, then select delete </a:t>
          </a:r>
          <a:r>
            <a:rPr lang="en-US" sz="1100" b="1" u="sng" baseline="0"/>
            <a:t>row</a:t>
          </a:r>
          <a:endParaRPr lang="en-US" sz="1100" b="1" u="sng"/>
        </a:p>
      </xdr:txBody>
    </xdr:sp>
    <xdr:clientData/>
  </xdr:twoCellAnchor>
  <xdr:twoCellAnchor>
    <xdr:from>
      <xdr:col>7</xdr:col>
      <xdr:colOff>142376</xdr:colOff>
      <xdr:row>13</xdr:row>
      <xdr:rowOff>170852</xdr:rowOff>
    </xdr:from>
    <xdr:to>
      <xdr:col>9</xdr:col>
      <xdr:colOff>632153</xdr:colOff>
      <xdr:row>17</xdr:row>
      <xdr:rowOff>176546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C556A2D-F5D4-C749-B946-90A210530D31}"/>
            </a:ext>
          </a:extLst>
        </xdr:cNvPr>
        <xdr:cNvSpPr txBox="1"/>
      </xdr:nvSpPr>
      <xdr:spPr>
        <a:xfrm>
          <a:off x="5023049" y="2614036"/>
          <a:ext cx="2141346" cy="75744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By the way: these instructional text boxes can be moved around or deleted when no longer needed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6C544-A379-8A4B-B9C3-9E6136FC315D}" name="Table1" displayName="Table1" ref="B1:F45" totalsRowShown="0">
  <autoFilter ref="B1:F45" xr:uid="{F4350F5B-C3FD-2041-B3A7-1B00C0BE486A}"/>
  <tableColumns count="5">
    <tableColumn id="1" xr3:uid="{B61423C9-FD4E-6441-876B-9C32A8ADA050}" name="Date" dataDxfId="23"/>
    <tableColumn id="5" xr3:uid="{E5FE28E0-7F78-9D47-A356-E5561280942C}" name="WeekNo" dataDxfId="22">
      <calculatedColumnFormula>WEEKNUM(Table1[[#This Row],[Date]],1)</calculatedColumnFormula>
    </tableColumn>
    <tableColumn id="2" xr3:uid="{809E8688-9258-164F-994F-FB2CBBDF52E6}" name="Agency"/>
    <tableColumn id="3" xr3:uid="{E22CC366-5648-2244-B960-AB850CCF9F9E}" name="Person"/>
    <tableColumn id="4" xr3:uid="{A69BD262-FBF2-634E-AE40-D12C99A5EF99}" name="Attend_Cod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5EB128D-88D4-DC4B-97C2-ADCFD88FB2AF}" name="WallkillList" displayName="WallkillList" ref="AZ4:BB10" totalsRowShown="0">
  <autoFilter ref="AZ4:BB10" xr:uid="{87804DB5-55C9-3B41-9BCE-7252F1037327}"/>
  <tableColumns count="3">
    <tableColumn id="1" xr3:uid="{19D75D23-B03E-514D-81A2-96B9E0EE2BB3}" name="First"/>
    <tableColumn id="2" xr3:uid="{42366A57-1CE1-C84C-BCF3-29AEF9479589}" name="Last"/>
    <tableColumn id="3" xr3:uid="{5EBE2A03-4273-1241-BD51-F444C24AEBD6}" name="Full" dataDxfId="12">
      <calculatedColumnFormula>BA5&amp;", "&amp;AZ5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4C53902-C929-534C-B144-F9A643ABE927}" name="WoodbourneList" displayName="WoodbourneList" ref="BF4:BH12" totalsRowShown="0">
  <autoFilter ref="BF4:BH12" xr:uid="{CEE05891-BCE2-6944-BC23-71C115D653CC}"/>
  <tableColumns count="3">
    <tableColumn id="1" xr3:uid="{5F3A58BB-8BCF-684E-BB32-6B352DA3E945}" name="First"/>
    <tableColumn id="2" xr3:uid="{C1D53CCF-7CAC-4D4B-9CFA-554D24C4BE96}" name="Last"/>
    <tableColumn id="3" xr3:uid="{B5064313-4066-4B4F-BFCD-7BC970D96372}" name="Full" dataDxfId="11">
      <calculatedColumnFormula>BG5&amp;", "&amp;BF5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A6494B7-44A0-8F48-B71E-9E86D3EBBA35}" name="AuburnList" displayName="AuburnList" ref="BL4:BN10" totalsRowShown="0">
  <autoFilter ref="BL4:BN10" xr:uid="{2BDEDFFD-B174-A242-9084-31D9063BEA3E}"/>
  <tableColumns count="3">
    <tableColumn id="1" xr3:uid="{57EB57D6-B64A-3643-92DE-1A1EA9696E65}" name="First"/>
    <tableColumn id="2" xr3:uid="{73ED42DB-450B-AA4D-BEFC-6EF128B81D4D}" name="Last"/>
    <tableColumn id="3" xr3:uid="{C34B1476-DB74-2B45-B114-2BB7263215A2}" name="Full" dataDxfId="10">
      <calculatedColumnFormula>BM5&amp;", "&amp;BL5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6BD4959-342B-944F-BD46-4C6311063A0B}" name="CayugaList" displayName="CayugaList" ref="BR4:BT10" totalsRowShown="0">
  <autoFilter ref="BR4:BT10" xr:uid="{00C69B71-3ED0-4840-A1DD-305065D8306D}"/>
  <tableColumns count="3">
    <tableColumn id="1" xr3:uid="{A1337611-1621-A84A-9601-2E42CD03AB0C}" name="First" dataDxfId="9"/>
    <tableColumn id="2" xr3:uid="{AD8FFE77-4731-B946-857F-ABEEC8DEE3DE}" name="Last"/>
    <tableColumn id="3" xr3:uid="{FD0EED98-F9AB-DF4D-8B1E-16CE4C4E16B2}" name="Full" dataDxfId="8">
      <calculatedColumnFormula>BS5&amp;", "&amp;BR5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1BE6F12-B68F-4843-BF77-01AD5D011A89}" name="ElmiraList" displayName="ElmiraList" ref="BX4:BZ12" totalsRowShown="0">
  <autoFilter ref="BX4:BZ12" xr:uid="{0005F45A-6B3A-9246-B856-6AF4863A6FAE}"/>
  <tableColumns count="3">
    <tableColumn id="1" xr3:uid="{7C5F9916-E695-3D4C-8E6C-9EB464F54660}" name="First"/>
    <tableColumn id="2" xr3:uid="{03C2A129-6E22-F34C-86C3-2B12C1FBF176}" name="Last"/>
    <tableColumn id="3" xr3:uid="{DBF884DA-79E2-FE4E-8795-4A2CCF35498E}" name="Full" dataDxfId="7">
      <calculatedColumnFormula>BY5&amp;", "&amp;BX5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9BB3AC9-2A27-1F4D-80FE-67B455AEFF22}" name="FivePointsList" displayName="FivePointsList" ref="CD4:CF10" totalsRowShown="0">
  <autoFilter ref="CD4:CF10" xr:uid="{8B0C02EA-E550-9A42-9EDD-C373D3A3F107}"/>
  <tableColumns count="3">
    <tableColumn id="1" xr3:uid="{7CA73851-8E2B-E44E-A48A-AE163A1F7885}" name="First"/>
    <tableColumn id="2" xr3:uid="{44237189-E996-4B49-B2A8-41D9068961F2}" name="Last"/>
    <tableColumn id="3" xr3:uid="{A75C084B-9DFA-1240-88BE-53628F3B6E52}" name="Full" dataDxfId="6">
      <calculatedColumnFormula>CE5&amp;", "&amp;CD5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8AE97A8-4C60-5449-A583-3C7050379D6A}" name="MohawkList" displayName="MohawkList" ref="CJ4:CL10" totalsRowShown="0">
  <autoFilter ref="CJ4:CL10" xr:uid="{35D35D61-2CDE-314D-B535-246A3B94D826}"/>
  <tableColumns count="3">
    <tableColumn id="1" xr3:uid="{26F7634E-7686-7245-B4A4-437574A7522E}" name="First"/>
    <tableColumn id="2" xr3:uid="{39540C2A-CE5D-144E-A34F-BF4ECDE4B149}" name="Last"/>
    <tableColumn id="3" xr3:uid="{9E0583E8-A00E-CB40-B9B3-568CB215DB5F}" name="Full" dataDxfId="5">
      <calculatedColumnFormula>CK5&amp;", "&amp;CJ5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AF8FDF4-0851-124E-8AAC-61B07245E309}" name="CoxsackieList" displayName="CoxsackieList" ref="CP4:CR12" totalsRowShown="0">
  <autoFilter ref="CP4:CR12" xr:uid="{20584DA0-A3E8-F34C-9D7C-04E10A35066A}"/>
  <tableColumns count="3">
    <tableColumn id="1" xr3:uid="{DD2C3153-6E1C-1E43-B290-13BD413D2D35}" name="First"/>
    <tableColumn id="2" xr3:uid="{B72A92B5-0D6E-CF45-B70D-9E3CB07D16EA}" name="Last"/>
    <tableColumn id="3" xr3:uid="{2E6D0729-0C02-D948-9ECA-FF061193D459}" name="Full" dataDxfId="4">
      <calculatedColumnFormula>CQ5&amp;", "&amp;CP5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0F8F038-CA3E-F940-B172-DB97CD1DBEFA}" name="OneidaList" displayName="OneidaList" ref="CV4:CX10" totalsRowShown="0">
  <autoFilter ref="CV4:CX10" xr:uid="{3051C559-C5EE-9943-A131-E8C02F46A83D}"/>
  <tableColumns count="3">
    <tableColumn id="1" xr3:uid="{8A5D2548-9C87-6644-8B69-4CD3D52A48AA}" name="First"/>
    <tableColumn id="2" xr3:uid="{BD6A6886-FC8C-6C49-A6A1-2A1A975B34EC}" name="Last"/>
    <tableColumn id="3" xr3:uid="{728BDCF1-087C-A04D-A862-E9B7989AEDCE}" name="Full" dataDxfId="3">
      <calculatedColumnFormula>CW5&amp;", "&amp;CV5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2BA69F5-E8D5-F34D-BCB5-FC495B1C034B}" name="SouthportList" displayName="SouthportList" ref="DB4:DD10" totalsRowShown="0">
  <autoFilter ref="DB4:DD10" xr:uid="{B5D7D9B8-0AEE-2642-8DCE-6CE13024AF0E}"/>
  <tableColumns count="3">
    <tableColumn id="1" xr3:uid="{35EBA4A5-0CE9-3246-9E62-466FDF81E303}" name="First" dataDxfId="2"/>
    <tableColumn id="2" xr3:uid="{A4F69A39-8DC3-6344-B8B7-4D7B6C3CC026}" name="Last"/>
    <tableColumn id="3" xr3:uid="{73219272-1A83-044E-81FA-359F76DEC57E}" name="Full" dataDxfId="1">
      <calculatedColumnFormula>DC5&amp;", "&amp;DB5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6ECCFA-785B-B94C-9D9C-DC5103DB2CDE}" name="DownstateList" displayName="DownstateList" ref="D4:F12" totalsRowShown="0">
  <autoFilter ref="D4:F12" xr:uid="{393B9834-2C32-0045-95A0-83DE64DB4FDA}"/>
  <tableColumns count="3">
    <tableColumn id="1" xr3:uid="{53872C20-53FF-9E41-BC0D-9BE9828F87C9}" name="First"/>
    <tableColumn id="2" xr3:uid="{E2353F5D-2778-9442-8313-36BB955A2EE0}" name="Last"/>
    <tableColumn id="3" xr3:uid="{56CEC0D0-AA25-5444-BBD2-0E13C1B6AF29}" name="Full" dataDxfId="21">
      <calculatedColumnFormula>E5&amp;", "&amp;D5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47973BCC-EF2C-CC48-BE42-C99FB281836C}" name="CommandList" displayName="CommandList" ref="DH4:DJ12" totalsRowShown="0">
  <autoFilter ref="DH4:DJ12" xr:uid="{BF36C9F3-B770-5C40-9E7B-AFF7A59E36EB}"/>
  <tableColumns count="3">
    <tableColumn id="1" xr3:uid="{1C1D04D1-FDD3-A042-B1FE-5650632F4A15}" name="First"/>
    <tableColumn id="2" xr3:uid="{8932C254-3384-BC4E-8B37-B2BF646445BD}" name="Last"/>
    <tableColumn id="3" xr3:uid="{ADA1ECF6-DE40-2D47-A4F2-D9CF80881CF0}" name="Full" dataDxfId="0">
      <calculatedColumnFormula>DI5&amp;", "&amp;DH5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A795D9-433A-494E-815C-97E48122E8E1}" name="EasternList" displayName="EasternList" ref="J4:L10" totalsRowShown="0">
  <autoFilter ref="J4:L10" xr:uid="{26BBD4C0-BCA2-BE4D-96AB-A206CBABB779}"/>
  <tableColumns count="3">
    <tableColumn id="1" xr3:uid="{A61ACF43-5DB9-1948-9F9A-6D9560C7ED6B}" name="First"/>
    <tableColumn id="2" xr3:uid="{1C9E319C-3156-B641-AF1B-14D5AF2AE237}" name="Last"/>
    <tableColumn id="3" xr3:uid="{92CFA8BC-9A1B-5E46-9A00-7EB945CBE254}" name="Full" dataDxfId="20">
      <calculatedColumnFormula>K5&amp;", "&amp;J5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97E0DB4-09A8-654A-B79B-9C8AA5E5E68B}" name="FishkillList" displayName="FishkillList" ref="P4:R10" totalsRowShown="0">
  <autoFilter ref="P4:R10" xr:uid="{9C61CEB1-328F-BE4B-889D-D6F83B8070D9}"/>
  <tableColumns count="3">
    <tableColumn id="1" xr3:uid="{EA429FA1-9998-7140-8AE8-343170206A77}" name="First"/>
    <tableColumn id="2" xr3:uid="{897BD10E-44EF-4848-832E-67E478985446}" name="Last"/>
    <tableColumn id="3" xr3:uid="{1EB5CE2D-8BBC-B44E-B97E-527FD5676285}" name="Full" dataDxfId="19">
      <calculatedColumnFormula>Q5&amp;", "&amp;P5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4690EA1-A657-BC40-A3C8-3F715519C058}" name="GreenHavenList" displayName="GreenHavenList" ref="V4:X12" totalsRowShown="0">
  <autoFilter ref="V4:X12" xr:uid="{4F2511DB-52B3-6141-B20E-4B89E256CBCC}"/>
  <tableColumns count="3">
    <tableColumn id="1" xr3:uid="{9DBE8C32-8760-7F45-9032-E7B6D587706E}" name="First"/>
    <tableColumn id="2" xr3:uid="{9304632D-017F-E748-A364-FE8A46A05EF2}" name="Last"/>
    <tableColumn id="3" xr3:uid="{7FCCE58A-DDE7-9149-948D-EC25D4BE15BE}" name="Full" dataDxfId="18">
      <calculatedColumnFormula>W5&amp;", "&amp;V5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C6DBDD5-E2A9-EB42-8F83-9F74C46F75E9}" name="OtisvilleList" displayName="OtisvilleList" ref="AB4:AD10" totalsRowShown="0">
  <autoFilter ref="AB4:AD10" xr:uid="{A1135F73-1A7B-3D44-B3C7-627796DE887F}"/>
  <tableColumns count="3">
    <tableColumn id="1" xr3:uid="{3C47066E-AF5D-A648-9C77-091A7B6A2244}" name="First"/>
    <tableColumn id="2" xr3:uid="{9459F766-C596-2241-A537-CBC4AC042F4A}" name="Last"/>
    <tableColumn id="3" xr3:uid="{A264258F-B808-B940-B975-567CAF46F868}" name="Full" dataDxfId="17">
      <calculatedColumnFormula>AC5&amp;", "&amp;AB5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FB7FD4B-54A4-3646-B252-3F89D207593A}" name="ShaangunkList" displayName="ShaangunkList" ref="AH4:AJ10" totalsRowShown="0">
  <autoFilter ref="AH4:AJ10" xr:uid="{B35E10AE-80AA-1740-9E17-1A65A28CA255}"/>
  <tableColumns count="3">
    <tableColumn id="1" xr3:uid="{A0AD8167-C955-F74F-9CD1-BD15954F9154}" name="First" dataDxfId="16"/>
    <tableColumn id="2" xr3:uid="{30F3DC2F-E272-AC4F-8569-1D65F8135EA0}" name="Last"/>
    <tableColumn id="3" xr3:uid="{09896A55-44E5-7D40-AD07-0CCB7E089518}" name="Full" dataDxfId="15">
      <calculatedColumnFormula>AI5&amp;", "&amp;AH5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D99C9F-E6FD-3847-819F-EE3700877472}" name="SullivanList" displayName="SullivanList" ref="AN4:AP12" totalsRowShown="0">
  <autoFilter ref="AN4:AP12" xr:uid="{5DDF880D-E627-B448-A3C5-790FD1D2B121}"/>
  <tableColumns count="3">
    <tableColumn id="1" xr3:uid="{A4E1FDB8-558A-9344-9F30-1E884C0740DC}" name="First"/>
    <tableColumn id="2" xr3:uid="{2455E707-EE60-5845-97DA-53953D916FCC}" name="Last"/>
    <tableColumn id="3" xr3:uid="{A4496C12-9E50-FB4C-AE5B-6C1FCC8FC8FC}" name="Full" dataDxfId="14">
      <calculatedColumnFormula>AO5&amp;", "&amp;AN5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5076894-5461-6F48-8500-8B510D035F43}" name="UlsterList" displayName="UlsterList" ref="AT4:AV10" totalsRowShown="0">
  <autoFilter ref="AT4:AV10" xr:uid="{BC0FCE7A-DD4E-B440-8284-6F75BD9811C0}"/>
  <tableColumns count="3">
    <tableColumn id="1" xr3:uid="{198D775F-52CD-AC40-89D7-6A99E91C4A8C}" name="First"/>
    <tableColumn id="2" xr3:uid="{951443A7-5A2B-3E48-940E-9E0B434FC1A4}" name="Last"/>
    <tableColumn id="3" xr3:uid="{4B01286C-2033-2144-B436-D228FA04E9B5}" name="Full" dataDxfId="13">
      <calculatedColumnFormula>AU5&amp;", "&amp;AT5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1" Type="http://schemas.openxmlformats.org/officeDocument/2006/relationships/drawing" Target="../drawings/drawing3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FFCD0-10FF-B145-830C-0365C62D92A9}">
  <dimension ref="B1:F45"/>
  <sheetViews>
    <sheetView zoomScale="148" zoomScaleNormal="148" workbookViewId="0">
      <selection activeCell="C9" sqref="C9"/>
    </sheetView>
  </sheetViews>
  <sheetFormatPr baseColWidth="10" defaultRowHeight="15" x14ac:dyDescent="0.2"/>
  <cols>
    <col min="3" max="3" width="12" customWidth="1"/>
    <col min="5" max="5" width="14.33203125" customWidth="1"/>
    <col min="6" max="6" width="13.83203125" customWidth="1"/>
    <col min="9" max="9" width="16.5" customWidth="1"/>
    <col min="10" max="10" width="8.33203125" customWidth="1"/>
    <col min="11" max="12" width="8.5" bestFit="1" customWidth="1"/>
    <col min="13" max="13" width="2.33203125" bestFit="1" customWidth="1"/>
    <col min="14" max="14" width="8.5" bestFit="1" customWidth="1"/>
    <col min="15" max="15" width="2.33203125" bestFit="1" customWidth="1"/>
    <col min="16" max="16" width="10" bestFit="1" customWidth="1"/>
    <col min="17" max="17" width="8.1640625" bestFit="1" customWidth="1"/>
    <col min="18" max="18" width="2.33203125" bestFit="1" customWidth="1"/>
    <col min="19" max="19" width="10.6640625" bestFit="1" customWidth="1"/>
    <col min="20" max="20" width="10" bestFit="1" customWidth="1"/>
  </cols>
  <sheetData>
    <row r="1" spans="2:6" x14ac:dyDescent="0.2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2:6" x14ac:dyDescent="0.2">
      <c r="B2" s="1">
        <v>43922</v>
      </c>
      <c r="C2" s="2">
        <f>WEEKNUM(Table1[[#This Row],[Date]],1)</f>
        <v>14</v>
      </c>
      <c r="D2" t="s">
        <v>15</v>
      </c>
      <c r="E2" t="s">
        <v>5</v>
      </c>
      <c r="F2" t="s">
        <v>6</v>
      </c>
    </row>
    <row r="3" spans="2:6" x14ac:dyDescent="0.2">
      <c r="B3" s="1">
        <v>43922</v>
      </c>
      <c r="C3" s="2">
        <f>WEEKNUM(Table1[[#This Row],[Date]],1)</f>
        <v>14</v>
      </c>
      <c r="D3" t="s">
        <v>16</v>
      </c>
      <c r="E3" t="s">
        <v>53</v>
      </c>
      <c r="F3" t="s">
        <v>6</v>
      </c>
    </row>
    <row r="4" spans="2:6" x14ac:dyDescent="0.2">
      <c r="B4" s="1">
        <v>43922</v>
      </c>
      <c r="C4" s="2">
        <f>WEEKNUM(Table1[[#This Row],[Date]],1)</f>
        <v>14</v>
      </c>
      <c r="D4" t="s">
        <v>17</v>
      </c>
      <c r="E4" t="s">
        <v>71</v>
      </c>
      <c r="F4" t="s">
        <v>6</v>
      </c>
    </row>
    <row r="5" spans="2:6" x14ac:dyDescent="0.2">
      <c r="B5" s="1">
        <v>43922</v>
      </c>
      <c r="C5" s="2">
        <f>WEEKNUM(Table1[[#This Row],[Date]],1)</f>
        <v>14</v>
      </c>
      <c r="D5" t="s">
        <v>19</v>
      </c>
      <c r="E5" t="s">
        <v>106</v>
      </c>
      <c r="F5" t="s">
        <v>9</v>
      </c>
    </row>
    <row r="6" spans="2:6" x14ac:dyDescent="0.2">
      <c r="B6" s="1">
        <v>43922</v>
      </c>
      <c r="C6" s="2">
        <f>WEEKNUM(Table1[[#This Row],[Date]],1)</f>
        <v>14</v>
      </c>
      <c r="D6" t="s">
        <v>20</v>
      </c>
      <c r="E6" t="s">
        <v>80</v>
      </c>
      <c r="F6" t="s">
        <v>9</v>
      </c>
    </row>
    <row r="7" spans="2:6" x14ac:dyDescent="0.2">
      <c r="B7" s="1">
        <v>43922</v>
      </c>
      <c r="C7" s="2">
        <f>WEEKNUM(Table1[[#This Row],[Date]],1)</f>
        <v>14</v>
      </c>
      <c r="D7" t="s">
        <v>21</v>
      </c>
      <c r="E7" t="s">
        <v>105</v>
      </c>
      <c r="F7" t="s">
        <v>6</v>
      </c>
    </row>
    <row r="8" spans="2:6" x14ac:dyDescent="0.2">
      <c r="B8" s="1">
        <v>43922</v>
      </c>
      <c r="C8" s="2">
        <f>WEEKNUM(Table1[[#This Row],[Date]],1)</f>
        <v>14</v>
      </c>
      <c r="D8" t="s">
        <v>26</v>
      </c>
      <c r="E8" t="s">
        <v>104</v>
      </c>
      <c r="F8" t="s">
        <v>9</v>
      </c>
    </row>
    <row r="9" spans="2:6" x14ac:dyDescent="0.2">
      <c r="B9" s="1">
        <v>43922</v>
      </c>
      <c r="C9" s="2">
        <f>WEEKNUM(Table1[[#This Row],[Date]],1)</f>
        <v>14</v>
      </c>
      <c r="D9" t="s">
        <v>17</v>
      </c>
      <c r="E9" t="s">
        <v>71</v>
      </c>
      <c r="F9" t="s">
        <v>9</v>
      </c>
    </row>
    <row r="10" spans="2:6" x14ac:dyDescent="0.2">
      <c r="B10" s="1">
        <v>43922</v>
      </c>
      <c r="C10" s="2">
        <f>WEEKNUM(Table1[[#This Row],[Date]],1)</f>
        <v>14</v>
      </c>
      <c r="D10" t="s">
        <v>25</v>
      </c>
      <c r="E10" t="s">
        <v>91</v>
      </c>
      <c r="F10" t="s">
        <v>9</v>
      </c>
    </row>
    <row r="11" spans="2:6" x14ac:dyDescent="0.2">
      <c r="B11" s="1">
        <v>43923</v>
      </c>
      <c r="C11" s="2">
        <f>WEEKNUM(Table1[[#This Row],[Date]],1)</f>
        <v>14</v>
      </c>
      <c r="D11" t="s">
        <v>26</v>
      </c>
      <c r="E11" t="s">
        <v>103</v>
      </c>
      <c r="F11" t="s">
        <v>6</v>
      </c>
    </row>
    <row r="12" spans="2:6" x14ac:dyDescent="0.2">
      <c r="B12" s="1">
        <v>43923</v>
      </c>
      <c r="C12" s="2">
        <f>WEEKNUM(Table1[[#This Row],[Date]],1)</f>
        <v>14</v>
      </c>
      <c r="D12" t="s">
        <v>32</v>
      </c>
      <c r="E12" t="s">
        <v>102</v>
      </c>
      <c r="F12" t="s">
        <v>6</v>
      </c>
    </row>
    <row r="13" spans="2:6" x14ac:dyDescent="0.2">
      <c r="B13" s="1">
        <v>43923</v>
      </c>
      <c r="C13" s="2">
        <f>WEEKNUM(Table1[[#This Row],[Date]],1)</f>
        <v>14</v>
      </c>
      <c r="D13" t="s">
        <v>29</v>
      </c>
      <c r="E13" t="s">
        <v>101</v>
      </c>
      <c r="F13" t="s">
        <v>6</v>
      </c>
    </row>
    <row r="14" spans="2:6" x14ac:dyDescent="0.2">
      <c r="B14" s="1">
        <v>43923</v>
      </c>
      <c r="C14" s="2">
        <f>WEEKNUM(Table1[[#This Row],[Date]],1)</f>
        <v>14</v>
      </c>
      <c r="D14" t="s">
        <v>15</v>
      </c>
      <c r="E14" t="s">
        <v>46</v>
      </c>
      <c r="F14" t="s">
        <v>6</v>
      </c>
    </row>
    <row r="15" spans="2:6" x14ac:dyDescent="0.2">
      <c r="B15" s="1">
        <v>43923</v>
      </c>
      <c r="C15" s="2">
        <f>WEEKNUM(Table1[[#This Row],[Date]],1)</f>
        <v>14</v>
      </c>
      <c r="D15" t="s">
        <v>16</v>
      </c>
      <c r="E15" t="s">
        <v>100</v>
      </c>
      <c r="F15" t="s">
        <v>11</v>
      </c>
    </row>
    <row r="16" spans="2:6" x14ac:dyDescent="0.2">
      <c r="B16" s="1">
        <v>43923</v>
      </c>
      <c r="C16" s="2">
        <f>WEEKNUM(Table1[[#This Row],[Date]],1)</f>
        <v>14</v>
      </c>
      <c r="D16" t="s">
        <v>27</v>
      </c>
      <c r="E16" t="s">
        <v>99</v>
      </c>
      <c r="F16" t="s">
        <v>6</v>
      </c>
    </row>
    <row r="17" spans="2:6" x14ac:dyDescent="0.2">
      <c r="B17" s="1">
        <v>43923</v>
      </c>
      <c r="C17" s="2">
        <f>WEEKNUM(Table1[[#This Row],[Date]],1)</f>
        <v>14</v>
      </c>
      <c r="D17" t="s">
        <v>17</v>
      </c>
      <c r="E17" t="s">
        <v>85</v>
      </c>
      <c r="F17" t="s">
        <v>9</v>
      </c>
    </row>
    <row r="18" spans="2:6" x14ac:dyDescent="0.2">
      <c r="B18" s="1">
        <v>43923</v>
      </c>
      <c r="C18" s="2">
        <f>WEEKNUM(Table1[[#This Row],[Date]],1)</f>
        <v>14</v>
      </c>
      <c r="D18" t="s">
        <v>69</v>
      </c>
      <c r="E18" t="s">
        <v>98</v>
      </c>
      <c r="F18" t="s">
        <v>6</v>
      </c>
    </row>
    <row r="19" spans="2:6" x14ac:dyDescent="0.2">
      <c r="B19" s="1">
        <v>43923</v>
      </c>
      <c r="C19" s="2">
        <f>WEEKNUM(Table1[[#This Row],[Date]],1)</f>
        <v>14</v>
      </c>
      <c r="D19" t="s">
        <v>56</v>
      </c>
      <c r="E19" t="s">
        <v>83</v>
      </c>
      <c r="F19" t="s">
        <v>9</v>
      </c>
    </row>
    <row r="20" spans="2:6" x14ac:dyDescent="0.2">
      <c r="B20" s="1">
        <v>43929</v>
      </c>
      <c r="C20" s="7">
        <f>WEEKNUM(Table1[[#This Row],[Date]],1)</f>
        <v>15</v>
      </c>
      <c r="D20" t="s">
        <v>28</v>
      </c>
      <c r="E20" t="s">
        <v>97</v>
      </c>
      <c r="F20" t="s">
        <v>6</v>
      </c>
    </row>
    <row r="21" spans="2:6" x14ac:dyDescent="0.2">
      <c r="B21" s="1">
        <v>43929</v>
      </c>
      <c r="C21" s="7">
        <f>WEEKNUM(Table1[[#This Row],[Date]],1)</f>
        <v>15</v>
      </c>
      <c r="D21" t="s">
        <v>30</v>
      </c>
      <c r="E21" t="s">
        <v>96</v>
      </c>
      <c r="F21" t="s">
        <v>6</v>
      </c>
    </row>
    <row r="22" spans="2:6" x14ac:dyDescent="0.2">
      <c r="B22" s="1">
        <v>43929</v>
      </c>
      <c r="C22" s="7">
        <f>WEEKNUM(Table1[[#This Row],[Date]],1)</f>
        <v>15</v>
      </c>
      <c r="D22" t="s">
        <v>19</v>
      </c>
      <c r="E22" t="s">
        <v>70</v>
      </c>
      <c r="F22" t="s">
        <v>6</v>
      </c>
    </row>
    <row r="23" spans="2:6" x14ac:dyDescent="0.2">
      <c r="B23" s="1">
        <v>43929</v>
      </c>
      <c r="C23" s="7">
        <f>WEEKNUM(Table1[[#This Row],[Date]],1)</f>
        <v>15</v>
      </c>
      <c r="D23" t="s">
        <v>20</v>
      </c>
      <c r="E23" t="s">
        <v>80</v>
      </c>
      <c r="F23" t="s">
        <v>6</v>
      </c>
    </row>
    <row r="24" spans="2:6" x14ac:dyDescent="0.2">
      <c r="B24" s="1">
        <v>43929</v>
      </c>
      <c r="C24" s="7">
        <f>WEEKNUM(Table1[[#This Row],[Date]],1)</f>
        <v>15</v>
      </c>
      <c r="D24" t="s">
        <v>31</v>
      </c>
      <c r="E24" t="s">
        <v>95</v>
      </c>
      <c r="F24" t="s">
        <v>9</v>
      </c>
    </row>
    <row r="25" spans="2:6" x14ac:dyDescent="0.2">
      <c r="B25" s="1">
        <v>43929</v>
      </c>
      <c r="C25" s="7">
        <f>WEEKNUM(Table1[[#This Row],[Date]],1)</f>
        <v>15</v>
      </c>
      <c r="D25" t="s">
        <v>21</v>
      </c>
      <c r="E25" t="s">
        <v>78</v>
      </c>
      <c r="F25" t="s">
        <v>6</v>
      </c>
    </row>
    <row r="26" spans="2:6" x14ac:dyDescent="0.2">
      <c r="B26" s="1">
        <v>43929</v>
      </c>
      <c r="C26" s="7">
        <f>WEEKNUM(Table1[[#This Row],[Date]],1)</f>
        <v>15</v>
      </c>
      <c r="D26" t="s">
        <v>22</v>
      </c>
      <c r="E26" t="s">
        <v>94</v>
      </c>
      <c r="F26" t="s">
        <v>9</v>
      </c>
    </row>
    <row r="27" spans="2:6" x14ac:dyDescent="0.2">
      <c r="B27" s="1">
        <v>43929</v>
      </c>
      <c r="C27" s="7">
        <f>WEEKNUM(Table1[[#This Row],[Date]],1)</f>
        <v>15</v>
      </c>
      <c r="D27" t="s">
        <v>23</v>
      </c>
      <c r="E27" t="s">
        <v>93</v>
      </c>
      <c r="F27" t="s">
        <v>9</v>
      </c>
    </row>
    <row r="28" spans="2:6" x14ac:dyDescent="0.2">
      <c r="B28" s="1">
        <v>43929</v>
      </c>
      <c r="C28" s="7">
        <f>WEEKNUM(Table1[[#This Row],[Date]],1)</f>
        <v>15</v>
      </c>
      <c r="D28" t="s">
        <v>24</v>
      </c>
      <c r="E28" t="s">
        <v>92</v>
      </c>
      <c r="F28" t="s">
        <v>9</v>
      </c>
    </row>
    <row r="29" spans="2:6" x14ac:dyDescent="0.2">
      <c r="B29" s="1">
        <v>43930</v>
      </c>
      <c r="C29" s="7">
        <f>WEEKNUM(Table1[[#This Row],[Date]],1)</f>
        <v>15</v>
      </c>
      <c r="D29" t="s">
        <v>25</v>
      </c>
      <c r="E29" t="s">
        <v>91</v>
      </c>
      <c r="F29" t="s">
        <v>6</v>
      </c>
    </row>
    <row r="30" spans="2:6" x14ac:dyDescent="0.2">
      <c r="B30" s="1">
        <v>43930</v>
      </c>
      <c r="C30" s="7">
        <f>WEEKNUM(Table1[[#This Row],[Date]],1)</f>
        <v>15</v>
      </c>
      <c r="D30" t="s">
        <v>26</v>
      </c>
      <c r="E30" t="s">
        <v>90</v>
      </c>
      <c r="F30" t="s">
        <v>6</v>
      </c>
    </row>
    <row r="31" spans="2:6" x14ac:dyDescent="0.2">
      <c r="B31" s="1">
        <v>43930</v>
      </c>
      <c r="C31" s="7">
        <f>WEEKNUM(Table1[[#This Row],[Date]],1)</f>
        <v>15</v>
      </c>
      <c r="D31" t="s">
        <v>32</v>
      </c>
      <c r="E31" t="s">
        <v>89</v>
      </c>
      <c r="F31" t="s">
        <v>6</v>
      </c>
    </row>
    <row r="32" spans="2:6" x14ac:dyDescent="0.2">
      <c r="B32" s="1">
        <v>43930</v>
      </c>
      <c r="C32" s="7">
        <f>WEEKNUM(Table1[[#This Row],[Date]],1)</f>
        <v>15</v>
      </c>
      <c r="D32" t="s">
        <v>29</v>
      </c>
      <c r="E32" t="s">
        <v>88</v>
      </c>
      <c r="F32" t="s">
        <v>6</v>
      </c>
    </row>
    <row r="33" spans="2:6" x14ac:dyDescent="0.2">
      <c r="B33" s="1">
        <v>43930</v>
      </c>
      <c r="C33" s="7">
        <f>WEEKNUM(Table1[[#This Row],[Date]],1)</f>
        <v>15</v>
      </c>
      <c r="D33" t="s">
        <v>15</v>
      </c>
      <c r="E33" t="s">
        <v>46</v>
      </c>
      <c r="F33" t="s">
        <v>9</v>
      </c>
    </row>
    <row r="34" spans="2:6" x14ac:dyDescent="0.2">
      <c r="B34" s="1">
        <v>43932</v>
      </c>
      <c r="C34" s="7">
        <f>WEEKNUM(Table1[[#This Row],[Date]],1)</f>
        <v>15</v>
      </c>
      <c r="D34" t="s">
        <v>16</v>
      </c>
      <c r="E34" t="s">
        <v>87</v>
      </c>
      <c r="F34" t="s">
        <v>6</v>
      </c>
    </row>
    <row r="35" spans="2:6" x14ac:dyDescent="0.2">
      <c r="B35" s="1">
        <v>43930</v>
      </c>
      <c r="C35" s="7">
        <f>WEEKNUM(Table1[[#This Row],[Date]],1)</f>
        <v>15</v>
      </c>
      <c r="D35" t="s">
        <v>27</v>
      </c>
      <c r="E35" t="s">
        <v>86</v>
      </c>
      <c r="F35" t="s">
        <v>9</v>
      </c>
    </row>
    <row r="36" spans="2:6" x14ac:dyDescent="0.2">
      <c r="B36" s="1">
        <v>43930</v>
      </c>
      <c r="C36" s="7">
        <f>WEEKNUM(Table1[[#This Row],[Date]],1)</f>
        <v>15</v>
      </c>
      <c r="D36" t="s">
        <v>17</v>
      </c>
      <c r="E36" t="s">
        <v>85</v>
      </c>
      <c r="F36" t="s">
        <v>6</v>
      </c>
    </row>
    <row r="37" spans="2:6" x14ac:dyDescent="0.2">
      <c r="B37" s="1">
        <v>43930</v>
      </c>
      <c r="C37" s="7">
        <f>WEEKNUM(Table1[[#This Row],[Date]],1)</f>
        <v>15</v>
      </c>
      <c r="D37" t="s">
        <v>69</v>
      </c>
      <c r="E37" t="s">
        <v>84</v>
      </c>
      <c r="F37" t="s">
        <v>9</v>
      </c>
    </row>
    <row r="38" spans="2:6" x14ac:dyDescent="0.2">
      <c r="B38" s="1">
        <v>43936</v>
      </c>
      <c r="C38" s="8">
        <f>WEEKNUM(Table1[[#This Row],[Date]],1)</f>
        <v>16</v>
      </c>
      <c r="D38" t="s">
        <v>56</v>
      </c>
      <c r="E38" t="s">
        <v>83</v>
      </c>
      <c r="F38" t="s">
        <v>6</v>
      </c>
    </row>
    <row r="39" spans="2:6" x14ac:dyDescent="0.2">
      <c r="B39" s="1">
        <v>43936</v>
      </c>
      <c r="C39" s="8">
        <f>WEEKNUM(Table1[[#This Row],[Date]],1)</f>
        <v>16</v>
      </c>
      <c r="D39" t="s">
        <v>28</v>
      </c>
      <c r="E39" t="s">
        <v>82</v>
      </c>
      <c r="F39" t="s">
        <v>9</v>
      </c>
    </row>
    <row r="40" spans="2:6" x14ac:dyDescent="0.2">
      <c r="B40" s="1">
        <v>43936</v>
      </c>
      <c r="C40" s="8">
        <f>WEEKNUM(Table1[[#This Row],[Date]],1)</f>
        <v>16</v>
      </c>
      <c r="D40" t="s">
        <v>30</v>
      </c>
      <c r="E40" t="s">
        <v>81</v>
      </c>
      <c r="F40" t="s">
        <v>11</v>
      </c>
    </row>
    <row r="41" spans="2:6" x14ac:dyDescent="0.2">
      <c r="B41" s="1">
        <v>43936</v>
      </c>
      <c r="C41" s="8">
        <f>WEEKNUM(Table1[[#This Row],[Date]],1)</f>
        <v>16</v>
      </c>
      <c r="D41" t="s">
        <v>19</v>
      </c>
      <c r="E41" t="s">
        <v>70</v>
      </c>
      <c r="F41" t="s">
        <v>9</v>
      </c>
    </row>
    <row r="42" spans="2:6" x14ac:dyDescent="0.2">
      <c r="B42" s="1">
        <v>43936</v>
      </c>
      <c r="C42" s="8">
        <f>WEEKNUM(Table1[[#This Row],[Date]],1)</f>
        <v>16</v>
      </c>
      <c r="D42" t="s">
        <v>20</v>
      </c>
      <c r="E42" t="s">
        <v>80</v>
      </c>
      <c r="F42" t="s">
        <v>6</v>
      </c>
    </row>
    <row r="43" spans="2:6" x14ac:dyDescent="0.2">
      <c r="B43" s="1">
        <v>43936</v>
      </c>
      <c r="C43" s="8">
        <f>WEEKNUM(Table1[[#This Row],[Date]],1)</f>
        <v>16</v>
      </c>
      <c r="D43" t="s">
        <v>31</v>
      </c>
      <c r="E43" t="s">
        <v>79</v>
      </c>
      <c r="F43" t="s">
        <v>9</v>
      </c>
    </row>
    <row r="44" spans="2:6" x14ac:dyDescent="0.2">
      <c r="B44" s="1">
        <v>43936</v>
      </c>
      <c r="C44" s="8">
        <f>WEEKNUM(Table1[[#This Row],[Date]],1)</f>
        <v>16</v>
      </c>
      <c r="D44" t="s">
        <v>21</v>
      </c>
      <c r="E44" t="s">
        <v>78</v>
      </c>
      <c r="F44" t="s">
        <v>6</v>
      </c>
    </row>
    <row r="45" spans="2:6" x14ac:dyDescent="0.2">
      <c r="B45" s="1">
        <v>43941</v>
      </c>
      <c r="C45" s="8">
        <f>WEEKNUM(Table1[[#This Row],[Date]],1)</f>
        <v>17</v>
      </c>
      <c r="D45" t="s">
        <v>22</v>
      </c>
      <c r="E45" t="s">
        <v>77</v>
      </c>
      <c r="F45" t="s">
        <v>11</v>
      </c>
    </row>
  </sheetData>
  <dataValidations count="5">
    <dataValidation type="list" allowBlank="1" showInputMessage="1" showErrorMessage="1" sqref="F2:F63" xr:uid="{09B9059D-EB2C-EA4F-BE87-E6C402B81B43}">
      <formula1>"D,N,X"</formula1>
    </dataValidation>
    <dataValidation type="list" allowBlank="1" showInputMessage="1" showErrorMessage="1" sqref="E46:E63" xr:uid="{9E797504-594B-2248-81C9-5BC694CA9526}">
      <formula1>"Frank,Doris,Mario,Abdulah"</formula1>
    </dataValidation>
    <dataValidation type="list" allowBlank="1" showInputMessage="1" showErrorMessage="1" sqref="D46:D63" xr:uid="{76F09F43-F0BC-7D4E-B224-7D63F724BC01}">
      <formula1>"One,Two,Three"</formula1>
    </dataValidation>
    <dataValidation type="list" allowBlank="1" showInputMessage="1" showErrorMessage="1" sqref="D2:D45" xr:uid="{40B5F096-F349-0448-8DB3-8CDC4B75EB16}">
      <formula1>AgencyList</formula1>
    </dataValidation>
    <dataValidation type="list" allowBlank="1" showInputMessage="1" showErrorMessage="1" sqref="E2:E45" xr:uid="{1935A270-12C5-0147-8D14-F9CA153227A4}">
      <formula1>_xlfn.ANCHORARRAY(INDIRECT(D2))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A7B4D-E78A-8644-A5AF-143F98CAFD2B}">
  <dimension ref="B2:K22"/>
  <sheetViews>
    <sheetView zoomScale="162" zoomScaleNormal="162" workbookViewId="0">
      <selection activeCell="K12" sqref="K12"/>
    </sheetView>
  </sheetViews>
  <sheetFormatPr baseColWidth="10" defaultRowHeight="15" x14ac:dyDescent="0.2"/>
  <cols>
    <col min="2" max="2" width="14.1640625" customWidth="1"/>
    <col min="8" max="8" width="16.6640625" customWidth="1"/>
  </cols>
  <sheetData>
    <row r="2" spans="2:11" ht="19" x14ac:dyDescent="0.25">
      <c r="B2" s="18" t="str">
        <f>_xlfn.TEXTJOIN(,TRUE,"Attendance for ",TEXT(I8,"m/d/y")," through ",TEXT(I8+6,"m/d/y"))</f>
        <v>Attendance for 4/5/20 through 4/11/20</v>
      </c>
      <c r="C2" s="18"/>
      <c r="D2" s="18"/>
      <c r="E2" s="18"/>
    </row>
    <row r="3" spans="2:11" ht="19" x14ac:dyDescent="0.25">
      <c r="B3" s="16" t="s">
        <v>108</v>
      </c>
      <c r="C3" s="17" t="s">
        <v>12</v>
      </c>
      <c r="D3" s="17" t="s">
        <v>13</v>
      </c>
      <c r="E3" s="17" t="s">
        <v>11</v>
      </c>
    </row>
    <row r="4" spans="2:11" ht="19" x14ac:dyDescent="0.25">
      <c r="B4" s="19" t="str" cm="1">
        <f t="array" ref="B4:B22">_xlfn._xlws.SORT(_xlfn.UNIQUE(Table1[Agency]))</f>
        <v>Auburn</v>
      </c>
      <c r="C4" s="19" cm="1">
        <f t="array" ref="C4:C22">COUNTIFS(Table1[Attend_Code],I10,Table1[Agency],_xlfn.ANCHORARRAY($B4),Table1[WeekNo],_xlfn.ANCHORARRAY($I9))</f>
        <v>1</v>
      </c>
      <c r="D4" s="19" cm="1">
        <f t="array" ref="D4:D22">COUNTIFS(Table1[Attend_Code],J10,Table1[Agency],_xlfn.ANCHORARRAY($B4),Table1[WeekNo],_xlfn.ANCHORARRAY($I9))</f>
        <v>0</v>
      </c>
      <c r="E4" s="19" cm="1">
        <f t="array" ref="E4:E22">COUNTIFS(Table1[Attend_Code],K10,Table1[Agency],_xlfn.ANCHORARRAY($B4),Table1[WeekNo],_xlfn.ANCHORARRAY($I9))</f>
        <v>0</v>
      </c>
    </row>
    <row r="5" spans="2:11" ht="19" x14ac:dyDescent="0.25">
      <c r="B5" s="19" t="str">
        <v>Cayuga</v>
      </c>
      <c r="C5" s="19">
        <v>1</v>
      </c>
      <c r="D5" s="19">
        <v>0</v>
      </c>
      <c r="E5" s="19">
        <v>0</v>
      </c>
    </row>
    <row r="6" spans="2:11" ht="19" x14ac:dyDescent="0.25">
      <c r="B6" s="19" t="str">
        <v>Command</v>
      </c>
      <c r="C6" s="19">
        <v>1</v>
      </c>
      <c r="D6" s="19">
        <v>0</v>
      </c>
      <c r="E6" s="19">
        <v>0</v>
      </c>
    </row>
    <row r="7" spans="2:11" ht="19" x14ac:dyDescent="0.25">
      <c r="B7" s="19" t="str">
        <v>Coxsackie</v>
      </c>
      <c r="C7" s="19">
        <v>1</v>
      </c>
      <c r="D7" s="19">
        <v>0</v>
      </c>
      <c r="E7" s="19">
        <v>0</v>
      </c>
    </row>
    <row r="8" spans="2:11" ht="19" x14ac:dyDescent="0.25">
      <c r="B8" s="19" t="str">
        <v>Downstate</v>
      </c>
      <c r="C8" s="19">
        <v>0</v>
      </c>
      <c r="D8" s="19">
        <v>1</v>
      </c>
      <c r="E8" s="19">
        <v>0</v>
      </c>
      <c r="H8" s="3" t="s">
        <v>10</v>
      </c>
      <c r="I8" s="20">
        <v>43926</v>
      </c>
      <c r="J8" s="4" t="s">
        <v>111</v>
      </c>
      <c r="K8" s="4"/>
    </row>
    <row r="9" spans="2:11" ht="19" x14ac:dyDescent="0.25">
      <c r="B9" s="19" t="str">
        <v>Eastern</v>
      </c>
      <c r="C9" s="19">
        <v>1</v>
      </c>
      <c r="D9" s="19">
        <v>0</v>
      </c>
      <c r="E9" s="19">
        <v>0</v>
      </c>
      <c r="H9" s="3"/>
      <c r="I9" s="5">
        <f>WEEKNUM(I8,1)</f>
        <v>15</v>
      </c>
      <c r="J9" s="15" t="s">
        <v>107</v>
      </c>
      <c r="K9" s="4"/>
    </row>
    <row r="10" spans="2:11" ht="19" x14ac:dyDescent="0.25">
      <c r="B10" s="19" t="str">
        <v>Elmira</v>
      </c>
      <c r="C10" s="19">
        <v>0</v>
      </c>
      <c r="D10" s="19">
        <v>1</v>
      </c>
      <c r="E10" s="19">
        <v>0</v>
      </c>
      <c r="H10" s="4"/>
      <c r="I10" s="6" t="s">
        <v>6</v>
      </c>
      <c r="J10" s="6" t="s">
        <v>9</v>
      </c>
      <c r="K10" s="6" t="s">
        <v>11</v>
      </c>
    </row>
    <row r="11" spans="2:11" ht="19" x14ac:dyDescent="0.25">
      <c r="B11" s="19" t="str">
        <v>Fishkill</v>
      </c>
      <c r="C11" s="19">
        <v>1</v>
      </c>
      <c r="D11" s="19">
        <v>0</v>
      </c>
      <c r="E11" s="19">
        <v>0</v>
      </c>
    </row>
    <row r="12" spans="2:11" ht="19" x14ac:dyDescent="0.25">
      <c r="B12" s="19" t="str">
        <v>Five_Points</v>
      </c>
      <c r="C12" s="19">
        <v>0</v>
      </c>
      <c r="D12" s="19">
        <v>1</v>
      </c>
      <c r="E12" s="19">
        <v>0</v>
      </c>
    </row>
    <row r="13" spans="2:11" ht="19" x14ac:dyDescent="0.25">
      <c r="B13" s="19" t="str">
        <v>Green_Haven</v>
      </c>
      <c r="C13" s="19">
        <v>0</v>
      </c>
      <c r="D13" s="19">
        <v>0</v>
      </c>
      <c r="E13" s="19">
        <v>0</v>
      </c>
    </row>
    <row r="14" spans="2:11" ht="19" x14ac:dyDescent="0.25">
      <c r="B14" s="19" t="str">
        <v>Mohawk</v>
      </c>
      <c r="C14" s="19">
        <v>1</v>
      </c>
      <c r="D14" s="19">
        <v>0</v>
      </c>
      <c r="E14" s="19">
        <v>0</v>
      </c>
    </row>
    <row r="15" spans="2:11" ht="19" x14ac:dyDescent="0.25">
      <c r="B15" s="19" t="str">
        <v>Oneida</v>
      </c>
      <c r="C15" s="19">
        <v>1</v>
      </c>
      <c r="D15" s="19">
        <v>0</v>
      </c>
      <c r="E15" s="19">
        <v>0</v>
      </c>
    </row>
    <row r="16" spans="2:11" ht="19" x14ac:dyDescent="0.25">
      <c r="B16" s="19" t="str">
        <v>Otisville</v>
      </c>
      <c r="C16" s="19">
        <v>1</v>
      </c>
      <c r="D16" s="19">
        <v>0</v>
      </c>
      <c r="E16" s="19">
        <v>0</v>
      </c>
    </row>
    <row r="17" spans="2:5" ht="19" x14ac:dyDescent="0.25">
      <c r="B17" s="19" t="str">
        <v>Shawangunk</v>
      </c>
      <c r="C17" s="19">
        <v>1</v>
      </c>
      <c r="D17" s="19">
        <v>0</v>
      </c>
      <c r="E17" s="19">
        <v>0</v>
      </c>
    </row>
    <row r="18" spans="2:5" ht="19" x14ac:dyDescent="0.25">
      <c r="B18" s="19" t="str">
        <v>Southport</v>
      </c>
      <c r="C18" s="19">
        <v>0</v>
      </c>
      <c r="D18" s="19">
        <v>1</v>
      </c>
      <c r="E18" s="19">
        <v>0</v>
      </c>
    </row>
    <row r="19" spans="2:5" ht="19" x14ac:dyDescent="0.25">
      <c r="B19" s="19" t="str">
        <v>Sullivan</v>
      </c>
      <c r="C19" s="19">
        <v>1</v>
      </c>
      <c r="D19" s="19">
        <v>0</v>
      </c>
      <c r="E19" s="19">
        <v>0</v>
      </c>
    </row>
    <row r="20" spans="2:5" ht="19" x14ac:dyDescent="0.25">
      <c r="B20" s="19" t="str">
        <v>Ulster</v>
      </c>
      <c r="C20" s="19">
        <v>0</v>
      </c>
      <c r="D20" s="19">
        <v>1</v>
      </c>
      <c r="E20" s="19">
        <v>0</v>
      </c>
    </row>
    <row r="21" spans="2:5" ht="19" x14ac:dyDescent="0.25">
      <c r="B21" s="19" t="str">
        <v>Wallkill</v>
      </c>
      <c r="C21" s="19">
        <v>0</v>
      </c>
      <c r="D21" s="19">
        <v>1</v>
      </c>
      <c r="E21" s="19">
        <v>0</v>
      </c>
    </row>
    <row r="22" spans="2:5" ht="19" x14ac:dyDescent="0.25">
      <c r="B22" s="19" t="str">
        <v>Woodbourne</v>
      </c>
      <c r="C22" s="19">
        <v>0</v>
      </c>
      <c r="D22" s="19">
        <v>1</v>
      </c>
      <c r="E22" s="19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2BCB-5486-A743-B688-D0B9826AE901}">
  <dimension ref="B3:DL22"/>
  <sheetViews>
    <sheetView tabSelected="1" zoomScale="223" zoomScaleNormal="223" workbookViewId="0">
      <pane xSplit="2" topLeftCell="C1" activePane="topRight" state="frozen"/>
      <selection pane="topRight" activeCell="N5" sqref="N5"/>
    </sheetView>
  </sheetViews>
  <sheetFormatPr baseColWidth="10" defaultRowHeight="15" x14ac:dyDescent="0.2"/>
  <cols>
    <col min="3" max="3" width="5" customWidth="1"/>
    <col min="6" max="6" width="13.1640625" customWidth="1"/>
    <col min="7" max="7" width="4.83203125" customWidth="1"/>
    <col min="12" max="12" width="12.5" customWidth="1"/>
    <col min="13" max="13" width="4.6640625" customWidth="1"/>
    <col min="18" max="18" width="12.1640625" customWidth="1"/>
    <col min="19" max="19" width="5.5" customWidth="1"/>
    <col min="24" max="24" width="16.83203125" customWidth="1"/>
    <col min="25" max="25" width="5.1640625" customWidth="1"/>
    <col min="26" max="26" width="16.83203125" customWidth="1"/>
    <col min="30" max="30" width="13.1640625" customWidth="1"/>
    <col min="31" max="31" width="5" customWidth="1"/>
    <col min="36" max="36" width="14" customWidth="1"/>
    <col min="37" max="37" width="6.5" customWidth="1"/>
    <col min="38" max="38" width="14.33203125" customWidth="1"/>
    <col min="42" max="42" width="12.33203125" customWidth="1"/>
    <col min="43" max="43" width="6" customWidth="1"/>
    <col min="44" max="44" width="13.6640625" customWidth="1"/>
    <col min="45" max="45" width="9.5" customWidth="1"/>
    <col min="49" max="49" width="4.33203125" customWidth="1"/>
    <col min="55" max="55" width="4.83203125" customWidth="1"/>
    <col min="60" max="60" width="16.5" customWidth="1"/>
    <col min="61" max="61" width="5" customWidth="1"/>
    <col min="62" max="62" width="14.83203125" customWidth="1"/>
    <col min="67" max="67" width="4.83203125" customWidth="1"/>
    <col min="73" max="73" width="4.6640625" customWidth="1"/>
    <col min="79" max="79" width="5" customWidth="1"/>
    <col min="84" max="84" width="14" customWidth="1"/>
    <col min="85" max="85" width="3.5" customWidth="1"/>
    <col min="86" max="86" width="15" customWidth="1"/>
    <col min="91" max="91" width="4.6640625" customWidth="1"/>
    <col min="103" max="103" width="4.83203125" customWidth="1"/>
    <col min="109" max="109" width="7.83203125" customWidth="1"/>
    <col min="114" max="114" width="15.33203125" customWidth="1"/>
    <col min="115" max="115" width="5.6640625" customWidth="1"/>
  </cols>
  <sheetData>
    <row r="3" spans="2:116" x14ac:dyDescent="0.2">
      <c r="B3" s="14" t="s">
        <v>14</v>
      </c>
      <c r="D3" t="s">
        <v>52</v>
      </c>
      <c r="J3" t="s">
        <v>65</v>
      </c>
      <c r="P3" t="s">
        <v>54</v>
      </c>
      <c r="V3" t="s">
        <v>55</v>
      </c>
      <c r="AB3" t="s">
        <v>109</v>
      </c>
      <c r="AH3" t="s">
        <v>59</v>
      </c>
      <c r="AN3" t="s">
        <v>60</v>
      </c>
      <c r="AT3" t="s">
        <v>61</v>
      </c>
      <c r="AZ3" t="s">
        <v>62</v>
      </c>
      <c r="BF3" t="s">
        <v>110</v>
      </c>
      <c r="BL3" t="s">
        <v>63</v>
      </c>
      <c r="BR3" t="s">
        <v>64</v>
      </c>
      <c r="BX3" t="s">
        <v>66</v>
      </c>
      <c r="CD3" t="s">
        <v>67</v>
      </c>
      <c r="CJ3" t="s">
        <v>72</v>
      </c>
      <c r="CP3" t="s">
        <v>73</v>
      </c>
      <c r="CV3" t="s">
        <v>74</v>
      </c>
      <c r="DB3" t="s">
        <v>75</v>
      </c>
      <c r="DH3" t="s">
        <v>76</v>
      </c>
    </row>
    <row r="4" spans="2:116" x14ac:dyDescent="0.2">
      <c r="B4" t="s">
        <v>25</v>
      </c>
      <c r="D4" t="s">
        <v>34</v>
      </c>
      <c r="E4" t="s">
        <v>35</v>
      </c>
      <c r="F4" t="s">
        <v>36</v>
      </c>
      <c r="H4" t="s">
        <v>15</v>
      </c>
      <c r="J4" t="s">
        <v>34</v>
      </c>
      <c r="K4" t="s">
        <v>35</v>
      </c>
      <c r="L4" t="s">
        <v>36</v>
      </c>
      <c r="N4" t="s">
        <v>16</v>
      </c>
      <c r="P4" t="s">
        <v>34</v>
      </c>
      <c r="Q4" t="s">
        <v>35</v>
      </c>
      <c r="R4" t="s">
        <v>36</v>
      </c>
      <c r="T4" t="s">
        <v>17</v>
      </c>
      <c r="V4" t="s">
        <v>34</v>
      </c>
      <c r="W4" t="s">
        <v>35</v>
      </c>
      <c r="X4" t="s">
        <v>36</v>
      </c>
      <c r="Z4" t="s">
        <v>56</v>
      </c>
      <c r="AB4" t="s">
        <v>34</v>
      </c>
      <c r="AC4" t="s">
        <v>35</v>
      </c>
      <c r="AD4" t="s">
        <v>36</v>
      </c>
      <c r="AF4" s="10" t="s">
        <v>19</v>
      </c>
      <c r="AH4" t="s">
        <v>34</v>
      </c>
      <c r="AI4" t="s">
        <v>35</v>
      </c>
      <c r="AJ4" t="s">
        <v>36</v>
      </c>
      <c r="AL4" s="12" t="s">
        <v>20</v>
      </c>
      <c r="AN4" t="s">
        <v>34</v>
      </c>
      <c r="AO4" t="s">
        <v>35</v>
      </c>
      <c r="AP4" t="s">
        <v>36</v>
      </c>
      <c r="AR4" t="s">
        <v>21</v>
      </c>
      <c r="AT4" t="s">
        <v>34</v>
      </c>
      <c r="AU4" t="s">
        <v>35</v>
      </c>
      <c r="AV4" t="s">
        <v>36</v>
      </c>
      <c r="AX4" t="s">
        <v>22</v>
      </c>
      <c r="AZ4" t="s">
        <v>34</v>
      </c>
      <c r="BA4" t="s">
        <v>35</v>
      </c>
      <c r="BB4" t="s">
        <v>36</v>
      </c>
      <c r="BD4" t="s">
        <v>23</v>
      </c>
      <c r="BF4" t="s">
        <v>34</v>
      </c>
      <c r="BG4" t="s">
        <v>35</v>
      </c>
      <c r="BH4" t="s">
        <v>36</v>
      </c>
      <c r="BJ4" t="s">
        <v>24</v>
      </c>
      <c r="BL4" t="s">
        <v>34</v>
      </c>
      <c r="BM4" t="s">
        <v>35</v>
      </c>
      <c r="BN4" t="s">
        <v>36</v>
      </c>
      <c r="BP4" s="10" t="s">
        <v>25</v>
      </c>
      <c r="BR4" t="s">
        <v>34</v>
      </c>
      <c r="BS4" t="s">
        <v>35</v>
      </c>
      <c r="BT4" t="s">
        <v>36</v>
      </c>
      <c r="BV4" s="12" t="s">
        <v>26</v>
      </c>
      <c r="BX4" t="s">
        <v>34</v>
      </c>
      <c r="BY4" t="s">
        <v>35</v>
      </c>
      <c r="BZ4" t="s">
        <v>36</v>
      </c>
      <c r="CB4" s="10" t="s">
        <v>27</v>
      </c>
      <c r="CD4" t="s">
        <v>34</v>
      </c>
      <c r="CE4" t="s">
        <v>35</v>
      </c>
      <c r="CF4" t="s">
        <v>36</v>
      </c>
      <c r="CH4" t="s">
        <v>69</v>
      </c>
      <c r="CJ4" t="s">
        <v>34</v>
      </c>
      <c r="CK4" t="s">
        <v>35</v>
      </c>
      <c r="CL4" t="s">
        <v>36</v>
      </c>
      <c r="CN4" t="s">
        <v>28</v>
      </c>
      <c r="CP4" t="s">
        <v>34</v>
      </c>
      <c r="CQ4" t="s">
        <v>35</v>
      </c>
      <c r="CR4" t="s">
        <v>36</v>
      </c>
      <c r="CT4" s="13" t="s">
        <v>29</v>
      </c>
      <c r="CV4" t="s">
        <v>34</v>
      </c>
      <c r="CW4" t="s">
        <v>35</v>
      </c>
      <c r="CX4" t="s">
        <v>36</v>
      </c>
      <c r="CZ4" s="11" t="s">
        <v>30</v>
      </c>
      <c r="DB4" t="s">
        <v>34</v>
      </c>
      <c r="DC4" t="s">
        <v>35</v>
      </c>
      <c r="DD4" t="s">
        <v>36</v>
      </c>
      <c r="DF4" s="11" t="s">
        <v>31</v>
      </c>
      <c r="DH4" t="s">
        <v>34</v>
      </c>
      <c r="DI4" t="s">
        <v>35</v>
      </c>
      <c r="DJ4" t="s">
        <v>36</v>
      </c>
      <c r="DL4" t="s">
        <v>32</v>
      </c>
    </row>
    <row r="5" spans="2:116" x14ac:dyDescent="0.2">
      <c r="B5" t="s">
        <v>26</v>
      </c>
      <c r="D5" t="s">
        <v>5</v>
      </c>
      <c r="E5" t="s">
        <v>33</v>
      </c>
      <c r="F5" t="str">
        <f t="shared" ref="F5:F12" si="0">E5&amp;", "&amp;D5</f>
        <v>Sinatra, Frank</v>
      </c>
      <c r="H5" t="str" cm="1">
        <f t="array" ref="H5:H12">_xlfn._xlws.SORT(DownstateList[Full])</f>
        <v>Cuomo, Andrew</v>
      </c>
      <c r="J5" t="s">
        <v>16</v>
      </c>
      <c r="K5" t="s">
        <v>34</v>
      </c>
      <c r="L5" t="str">
        <f t="shared" ref="L5:L10" si="1">K5&amp;", "&amp;J5</f>
        <v>First, Eastern</v>
      </c>
      <c r="N5" t="str" cm="1">
        <f t="array" ref="N5:N10">_xlfn._xlws.SORT(EasternList[Full])</f>
        <v>Fifth, Eastern</v>
      </c>
      <c r="P5" t="s">
        <v>17</v>
      </c>
      <c r="Q5" t="s">
        <v>34</v>
      </c>
      <c r="R5" t="str">
        <f t="shared" ref="R5:R10" si="2">Q5&amp;", "&amp;P5</f>
        <v>First, Fishkill</v>
      </c>
      <c r="T5" t="str" cm="1">
        <f t="array" ref="T5:T10">_xlfn._xlws.SORT(FishkillList[Full])</f>
        <v>Fifth, Fishkill</v>
      </c>
      <c r="V5" t="s">
        <v>18</v>
      </c>
      <c r="W5" t="s">
        <v>34</v>
      </c>
      <c r="X5" t="str">
        <f t="shared" ref="X5:X12" si="3">W5&amp;", "&amp;V5</f>
        <v>First, Green Haven</v>
      </c>
      <c r="Z5" t="str" cm="1">
        <f t="array" ref="Z5:Z12">_xlfn._xlws.SORT(GreenHavenList[Full])</f>
        <v>Eighth, Green Haven</v>
      </c>
      <c r="AB5" t="s">
        <v>19</v>
      </c>
      <c r="AC5" t="s">
        <v>34</v>
      </c>
      <c r="AD5" t="str">
        <f t="shared" ref="AD5:AD10" si="4">AC5&amp;", "&amp;AB5</f>
        <v>First, Otisville</v>
      </c>
      <c r="AF5" t="str" cm="1">
        <f t="array" ref="AF5:AF10">_xlfn._xlws.SORT(OtisvilleList[Full])</f>
        <v>Fifth, Otisville</v>
      </c>
      <c r="AH5" s="11" t="s">
        <v>20</v>
      </c>
      <c r="AI5" t="s">
        <v>34</v>
      </c>
      <c r="AJ5" t="str">
        <f t="shared" ref="AJ5:AJ10" si="5">AI5&amp;", "&amp;AH5</f>
        <v>First, Shawangunk</v>
      </c>
      <c r="AL5" t="str" cm="1">
        <f t="array" ref="AL5:AL10">_xlfn._xlws.SORT(ShaangunkList[Full])</f>
        <v>Fifth, Shawangunk</v>
      </c>
      <c r="AN5" t="s">
        <v>21</v>
      </c>
      <c r="AO5" t="s">
        <v>33</v>
      </c>
      <c r="AP5" t="str">
        <f t="shared" ref="AP5:AP12" si="6">AO5&amp;", "&amp;AN5</f>
        <v>Sinatra, Sullivan</v>
      </c>
      <c r="AR5" t="str" cm="1">
        <f t="array" ref="AR5:AR12">_xlfn._xlws.SORT(SullivanList[Full])</f>
        <v>Cuomo, Sullivan</v>
      </c>
      <c r="AT5" t="s">
        <v>22</v>
      </c>
      <c r="AU5" t="s">
        <v>34</v>
      </c>
      <c r="AV5" t="str">
        <f t="shared" ref="AV5:AV10" si="7">AU5&amp;", "&amp;AT5</f>
        <v>First, Ulster</v>
      </c>
      <c r="AX5" t="str" cm="1">
        <f t="array" ref="AX5:AX10">_xlfn._xlws.SORT(UlsterList[Full])</f>
        <v>Fifth, Ulster</v>
      </c>
      <c r="AZ5" t="s">
        <v>23</v>
      </c>
      <c r="BA5" t="s">
        <v>34</v>
      </c>
      <c r="BB5" t="str">
        <f t="shared" ref="BB5:BB10" si="8">BA5&amp;", "&amp;AZ5</f>
        <v>First, Wallkill</v>
      </c>
      <c r="BD5" t="str" cm="1">
        <f t="array" ref="BD5:BD10">_xlfn._xlws.SORT(WallkillList[Full])</f>
        <v>Fifth, Wallkill</v>
      </c>
      <c r="BF5" t="s">
        <v>24</v>
      </c>
      <c r="BG5" t="s">
        <v>34</v>
      </c>
      <c r="BH5" t="str">
        <f t="shared" ref="BH5:BH12" si="9">BG5&amp;", "&amp;BF5</f>
        <v>First, Woodbourne</v>
      </c>
      <c r="BJ5" t="str" cm="1">
        <f t="array" ref="BJ5:BJ12">_xlfn._xlws.SORT(WoodbourneList[Full])</f>
        <v>Eighth, Woodbourne</v>
      </c>
      <c r="BL5" t="s">
        <v>25</v>
      </c>
      <c r="BM5" t="s">
        <v>34</v>
      </c>
      <c r="BN5" t="str">
        <f t="shared" ref="BN5:BN10" si="10">BM5&amp;", "&amp;BL5</f>
        <v>First, Auburn</v>
      </c>
      <c r="BP5" t="str" cm="1">
        <f t="array" ref="BP5:BP10">_xlfn._xlws.SORT(AuburnList[Full])</f>
        <v>Fifth, Auburn</v>
      </c>
      <c r="BR5" s="11" t="s">
        <v>26</v>
      </c>
      <c r="BS5" t="s">
        <v>34</v>
      </c>
      <c r="BT5" t="str">
        <f t="shared" ref="BT5:BT10" si="11">BS5&amp;", "&amp;BR5</f>
        <v>First, Cayuga</v>
      </c>
      <c r="BV5" t="str" cm="1">
        <f t="array" ref="BV5:BV10">_xlfn._xlws.SORT(CayugaList[Full])</f>
        <v>Fifth, Cayuga</v>
      </c>
      <c r="BX5" t="s">
        <v>27</v>
      </c>
      <c r="BY5" t="s">
        <v>33</v>
      </c>
      <c r="BZ5" t="str">
        <f t="shared" ref="BZ5:BZ12" si="12">BY5&amp;", "&amp;BX5</f>
        <v>Sinatra, Elmira</v>
      </c>
      <c r="CB5" t="str" cm="1">
        <f t="array" ref="CB5:CB12">_xlfn._xlws.SORT(ElmiraList[Full])</f>
        <v>Cuomo, Elmira</v>
      </c>
      <c r="CD5" t="s">
        <v>68</v>
      </c>
      <c r="CE5" t="s">
        <v>34</v>
      </c>
      <c r="CF5" t="str">
        <f t="shared" ref="CF5:CF10" si="13">CE5&amp;", "&amp;CD5</f>
        <v>First, Five Points</v>
      </c>
      <c r="CH5" t="str" cm="1">
        <f t="array" ref="CH5:CH10">_xlfn._xlws.SORT(FivePointsList[Full])</f>
        <v>Fifth, Five Points</v>
      </c>
      <c r="CJ5" t="s">
        <v>28</v>
      </c>
      <c r="CK5" t="s">
        <v>34</v>
      </c>
      <c r="CL5" t="str">
        <f t="shared" ref="CL5:CL10" si="14">CK5&amp;", "&amp;CJ5</f>
        <v>First, Mohawk</v>
      </c>
      <c r="CN5" t="str" cm="1">
        <f t="array" ref="CN5:CN10">_xlfn._xlws.SORT(MohawkList[Full])</f>
        <v>Fifth, Mohawk</v>
      </c>
      <c r="CP5" t="s">
        <v>29</v>
      </c>
      <c r="CQ5" t="s">
        <v>34</v>
      </c>
      <c r="CR5" t="str">
        <f t="shared" ref="CR5:CR12" si="15">CQ5&amp;", "&amp;CP5</f>
        <v>First, Coxsackie</v>
      </c>
      <c r="CT5" t="str" cm="1">
        <f t="array" ref="CT5:CT12">_xlfn._xlws.SORT(CoxsackieList[Full])</f>
        <v>Eighth, Coxsackie</v>
      </c>
      <c r="CV5" t="s">
        <v>30</v>
      </c>
      <c r="CW5" t="s">
        <v>34</v>
      </c>
      <c r="CX5" t="str">
        <f t="shared" ref="CX5:CX10" si="16">CW5&amp;", "&amp;CV5</f>
        <v>First, Oneida</v>
      </c>
      <c r="CZ5" t="str" cm="1">
        <f t="array" ref="CZ5:CZ10">_xlfn._xlws.SORT(OneidaList[Full])</f>
        <v>Fifth, Oneida</v>
      </c>
      <c r="DB5" t="s">
        <v>31</v>
      </c>
      <c r="DC5" t="s">
        <v>34</v>
      </c>
      <c r="DD5" t="str">
        <f t="shared" ref="DD5:DD10" si="17">DC5&amp;", "&amp;DB5</f>
        <v>First, Southport</v>
      </c>
      <c r="DF5" t="str" cm="1">
        <f t="array" ref="DF5:DF10">_xlfn._xlws.SORT(SouthportList[Full])</f>
        <v>Fifth, Southport</v>
      </c>
      <c r="DH5" t="s">
        <v>32</v>
      </c>
      <c r="DI5" t="s">
        <v>33</v>
      </c>
      <c r="DJ5" t="str">
        <f t="shared" ref="DJ5:DJ12" si="18">DI5&amp;", "&amp;DH5</f>
        <v>Sinatra, Command</v>
      </c>
      <c r="DL5" t="str" cm="1">
        <f t="array" ref="DL5:DL12">_xlfn._xlws.SORT(CommandList[Full])</f>
        <v>Cuomo, Command</v>
      </c>
    </row>
    <row r="6" spans="2:116" x14ac:dyDescent="0.2">
      <c r="B6" t="s">
        <v>32</v>
      </c>
      <c r="D6" t="s">
        <v>7</v>
      </c>
      <c r="E6" t="s">
        <v>12</v>
      </c>
      <c r="F6" t="str">
        <f t="shared" si="0"/>
        <v>Day, Doris</v>
      </c>
      <c r="H6" t="str">
        <v>Day, Doris</v>
      </c>
      <c r="J6" t="s">
        <v>16</v>
      </c>
      <c r="K6" t="s">
        <v>47</v>
      </c>
      <c r="L6" s="9" t="str">
        <f t="shared" si="1"/>
        <v>Second, Eastern</v>
      </c>
      <c r="N6" t="str">
        <v>First, Eastern</v>
      </c>
      <c r="P6" t="s">
        <v>17</v>
      </c>
      <c r="Q6" t="s">
        <v>47</v>
      </c>
      <c r="R6" s="9" t="str">
        <f t="shared" si="2"/>
        <v>Second, Fishkill</v>
      </c>
      <c r="T6" t="str">
        <v>First, Fishkill</v>
      </c>
      <c r="V6" t="s">
        <v>18</v>
      </c>
      <c r="W6" t="s">
        <v>47</v>
      </c>
      <c r="X6" t="str">
        <f t="shared" si="3"/>
        <v>Second, Green Haven</v>
      </c>
      <c r="Z6" t="str">
        <v>Fifth, Green Haven</v>
      </c>
      <c r="AB6" t="s">
        <v>19</v>
      </c>
      <c r="AC6" t="s">
        <v>47</v>
      </c>
      <c r="AD6" s="9" t="str">
        <f t="shared" si="4"/>
        <v>Second, Otisville</v>
      </c>
      <c r="AF6" t="str">
        <v>First, Otisville</v>
      </c>
      <c r="AH6" s="11" t="s">
        <v>20</v>
      </c>
      <c r="AI6" t="s">
        <v>47</v>
      </c>
      <c r="AJ6" s="9" t="str">
        <f t="shared" si="5"/>
        <v>Second, Shawangunk</v>
      </c>
      <c r="AL6" t="str">
        <v>First, Shawangunk</v>
      </c>
      <c r="AN6" t="s">
        <v>21</v>
      </c>
      <c r="AO6" t="s">
        <v>12</v>
      </c>
      <c r="AP6" t="str">
        <f t="shared" si="6"/>
        <v>Day, Sullivan</v>
      </c>
      <c r="AR6" t="str">
        <v>Day, Sullivan</v>
      </c>
      <c r="AT6" t="s">
        <v>22</v>
      </c>
      <c r="AU6" t="s">
        <v>47</v>
      </c>
      <c r="AV6" s="9" t="str">
        <f t="shared" si="7"/>
        <v>Second, Ulster</v>
      </c>
      <c r="AX6" t="str">
        <v>First, Ulster</v>
      </c>
      <c r="AZ6" t="s">
        <v>23</v>
      </c>
      <c r="BA6" t="s">
        <v>47</v>
      </c>
      <c r="BB6" s="9" t="str">
        <f t="shared" si="8"/>
        <v>Second, Wallkill</v>
      </c>
      <c r="BD6" t="str">
        <v>First, Wallkill</v>
      </c>
      <c r="BF6" t="s">
        <v>24</v>
      </c>
      <c r="BG6" t="s">
        <v>47</v>
      </c>
      <c r="BH6" t="str">
        <f t="shared" si="9"/>
        <v>Second, Woodbourne</v>
      </c>
      <c r="BJ6" t="str">
        <v>Fifth, Woodbourne</v>
      </c>
      <c r="BL6" t="s">
        <v>25</v>
      </c>
      <c r="BM6" t="s">
        <v>47</v>
      </c>
      <c r="BN6" s="9" t="str">
        <f t="shared" si="10"/>
        <v>Second, Auburn</v>
      </c>
      <c r="BP6" t="str">
        <v>First, Auburn</v>
      </c>
      <c r="BR6" s="11" t="s">
        <v>26</v>
      </c>
      <c r="BS6" t="s">
        <v>47</v>
      </c>
      <c r="BT6" s="9" t="str">
        <f t="shared" si="11"/>
        <v>Second, Cayuga</v>
      </c>
      <c r="BV6" t="str">
        <v>First, Cayuga</v>
      </c>
      <c r="BX6" t="s">
        <v>27</v>
      </c>
      <c r="BY6" t="s">
        <v>12</v>
      </c>
      <c r="BZ6" t="str">
        <f t="shared" si="12"/>
        <v>Day, Elmira</v>
      </c>
      <c r="CB6" t="str">
        <v>Day, Elmira</v>
      </c>
      <c r="CD6" t="s">
        <v>68</v>
      </c>
      <c r="CE6" t="s">
        <v>47</v>
      </c>
      <c r="CF6" s="9" t="str">
        <f t="shared" si="13"/>
        <v>Second, Five Points</v>
      </c>
      <c r="CH6" t="str">
        <v>First, Five Points</v>
      </c>
      <c r="CJ6" t="s">
        <v>28</v>
      </c>
      <c r="CK6" t="s">
        <v>47</v>
      </c>
      <c r="CL6" s="9" t="str">
        <f t="shared" si="14"/>
        <v>Second, Mohawk</v>
      </c>
      <c r="CN6" t="str">
        <v>First, Mohawk</v>
      </c>
      <c r="CP6" t="s">
        <v>29</v>
      </c>
      <c r="CQ6" t="s">
        <v>47</v>
      </c>
      <c r="CR6" t="str">
        <f t="shared" si="15"/>
        <v>Second, Coxsackie</v>
      </c>
      <c r="CT6" t="str">
        <v>Fifth, Coxsackie</v>
      </c>
      <c r="CV6" t="s">
        <v>30</v>
      </c>
      <c r="CW6" t="s">
        <v>47</v>
      </c>
      <c r="CX6" s="9" t="str">
        <f t="shared" si="16"/>
        <v>Second, Oneida</v>
      </c>
      <c r="CZ6" t="str">
        <v>First, Oneida</v>
      </c>
      <c r="DB6" t="s">
        <v>31</v>
      </c>
      <c r="DC6" t="s">
        <v>47</v>
      </c>
      <c r="DD6" s="9" t="str">
        <f t="shared" si="17"/>
        <v>Second, Southport</v>
      </c>
      <c r="DF6" t="str">
        <v>First, Southport</v>
      </c>
      <c r="DH6" t="s">
        <v>32</v>
      </c>
      <c r="DI6" t="s">
        <v>12</v>
      </c>
      <c r="DJ6" t="str">
        <f t="shared" si="18"/>
        <v>Day, Command</v>
      </c>
      <c r="DL6" t="str">
        <v>Day, Command</v>
      </c>
    </row>
    <row r="7" spans="2:116" x14ac:dyDescent="0.2">
      <c r="B7" t="s">
        <v>29</v>
      </c>
      <c r="D7" t="s">
        <v>37</v>
      </c>
      <c r="E7" t="s">
        <v>38</v>
      </c>
      <c r="F7" t="str">
        <f t="shared" si="0"/>
        <v>Wlliams, Andy</v>
      </c>
      <c r="H7" t="str">
        <v>Lanza, Mario</v>
      </c>
      <c r="J7" t="s">
        <v>16</v>
      </c>
      <c r="K7" t="s">
        <v>48</v>
      </c>
      <c r="L7" s="9" t="str">
        <f t="shared" si="1"/>
        <v>Third, Eastern</v>
      </c>
      <c r="N7" t="str">
        <v>Fourth, Eastern</v>
      </c>
      <c r="P7" t="s">
        <v>17</v>
      </c>
      <c r="Q7" t="s">
        <v>48</v>
      </c>
      <c r="R7" s="9" t="str">
        <f t="shared" si="2"/>
        <v>Third, Fishkill</v>
      </c>
      <c r="T7" t="str">
        <v>Fourth, Fishkill</v>
      </c>
      <c r="V7" t="s">
        <v>18</v>
      </c>
      <c r="W7" t="s">
        <v>48</v>
      </c>
      <c r="X7" t="str">
        <f t="shared" si="3"/>
        <v>Third, Green Haven</v>
      </c>
      <c r="Z7" t="str">
        <v>First, Green Haven</v>
      </c>
      <c r="AB7" t="s">
        <v>19</v>
      </c>
      <c r="AC7" t="s">
        <v>48</v>
      </c>
      <c r="AD7" s="9" t="str">
        <f t="shared" si="4"/>
        <v>Third, Otisville</v>
      </c>
      <c r="AF7" t="str">
        <v>Fourth, Otisville</v>
      </c>
      <c r="AH7" s="11" t="s">
        <v>20</v>
      </c>
      <c r="AI7" t="s">
        <v>48</v>
      </c>
      <c r="AJ7" s="9" t="str">
        <f t="shared" si="5"/>
        <v>Third, Shawangunk</v>
      </c>
      <c r="AL7" t="str">
        <v>Fourth, Shawangunk</v>
      </c>
      <c r="AN7" t="s">
        <v>21</v>
      </c>
      <c r="AO7" t="s">
        <v>38</v>
      </c>
      <c r="AP7" t="str">
        <f t="shared" si="6"/>
        <v>Wlliams, Sullivan</v>
      </c>
      <c r="AR7" t="str">
        <v>Lanza, Sullivan</v>
      </c>
      <c r="AT7" t="s">
        <v>22</v>
      </c>
      <c r="AU7" t="s">
        <v>48</v>
      </c>
      <c r="AV7" s="9" t="str">
        <f t="shared" si="7"/>
        <v>Third, Ulster</v>
      </c>
      <c r="AX7" t="str">
        <v>Fourth, Ulster</v>
      </c>
      <c r="AZ7" t="s">
        <v>23</v>
      </c>
      <c r="BA7" t="s">
        <v>48</v>
      </c>
      <c r="BB7" s="9" t="str">
        <f t="shared" si="8"/>
        <v>Third, Wallkill</v>
      </c>
      <c r="BD7" t="str">
        <v>Fourth, Wallkill</v>
      </c>
      <c r="BF7" t="s">
        <v>24</v>
      </c>
      <c r="BG7" t="s">
        <v>48</v>
      </c>
      <c r="BH7" t="str">
        <f t="shared" si="9"/>
        <v>Third, Woodbourne</v>
      </c>
      <c r="BJ7" t="str">
        <v>First, Woodbourne</v>
      </c>
      <c r="BL7" t="s">
        <v>25</v>
      </c>
      <c r="BM7" t="s">
        <v>48</v>
      </c>
      <c r="BN7" s="9" t="str">
        <f t="shared" si="10"/>
        <v>Third, Auburn</v>
      </c>
      <c r="BP7" t="str">
        <v>Fourth, Auburn</v>
      </c>
      <c r="BR7" s="11" t="s">
        <v>26</v>
      </c>
      <c r="BS7" t="s">
        <v>48</v>
      </c>
      <c r="BT7" s="9" t="str">
        <f t="shared" si="11"/>
        <v>Third, Cayuga</v>
      </c>
      <c r="BV7" t="str">
        <v>Fourth, Cayuga</v>
      </c>
      <c r="BX7" t="s">
        <v>27</v>
      </c>
      <c r="BY7" t="s">
        <v>38</v>
      </c>
      <c r="BZ7" t="str">
        <f t="shared" si="12"/>
        <v>Wlliams, Elmira</v>
      </c>
      <c r="CB7" t="str">
        <v>Lanza, Elmira</v>
      </c>
      <c r="CD7" t="s">
        <v>68</v>
      </c>
      <c r="CE7" t="s">
        <v>48</v>
      </c>
      <c r="CF7" s="9" t="str">
        <f t="shared" si="13"/>
        <v>Third, Five Points</v>
      </c>
      <c r="CH7" t="str">
        <v>Fourth, Five Points</v>
      </c>
      <c r="CJ7" t="s">
        <v>28</v>
      </c>
      <c r="CK7" t="s">
        <v>48</v>
      </c>
      <c r="CL7" s="9" t="str">
        <f t="shared" si="14"/>
        <v>Third, Mohawk</v>
      </c>
      <c r="CN7" t="str">
        <v>Fourth, Mohawk</v>
      </c>
      <c r="CP7" t="s">
        <v>29</v>
      </c>
      <c r="CQ7" t="s">
        <v>48</v>
      </c>
      <c r="CR7" t="str">
        <f t="shared" si="15"/>
        <v>Third, Coxsackie</v>
      </c>
      <c r="CT7" t="str">
        <v>First, Coxsackie</v>
      </c>
      <c r="CV7" t="s">
        <v>30</v>
      </c>
      <c r="CW7" t="s">
        <v>48</v>
      </c>
      <c r="CX7" s="9" t="str">
        <f t="shared" si="16"/>
        <v>Third, Oneida</v>
      </c>
      <c r="CZ7" t="str">
        <v>Fourth, Oneida</v>
      </c>
      <c r="DB7" t="s">
        <v>31</v>
      </c>
      <c r="DC7" t="s">
        <v>48</v>
      </c>
      <c r="DD7" s="9" t="str">
        <f t="shared" si="17"/>
        <v>Third, Southport</v>
      </c>
      <c r="DF7" t="str">
        <v>Fourth, Southport</v>
      </c>
      <c r="DH7" t="s">
        <v>32</v>
      </c>
      <c r="DI7" t="s">
        <v>38</v>
      </c>
      <c r="DJ7" t="str">
        <f t="shared" si="18"/>
        <v>Wlliams, Command</v>
      </c>
      <c r="DL7" t="str">
        <v>Lanza, Command</v>
      </c>
    </row>
    <row r="8" spans="2:116" x14ac:dyDescent="0.2">
      <c r="B8" t="s">
        <v>15</v>
      </c>
      <c r="D8" t="s">
        <v>40</v>
      </c>
      <c r="E8" t="s">
        <v>39</v>
      </c>
      <c r="F8" t="str">
        <f t="shared" si="0"/>
        <v>Ma , Yo Yo</v>
      </c>
      <c r="H8" t="str">
        <v>Last, First</v>
      </c>
      <c r="J8" t="s">
        <v>16</v>
      </c>
      <c r="K8" t="s">
        <v>49</v>
      </c>
      <c r="L8" s="9" t="str">
        <f t="shared" si="1"/>
        <v>Fourth, Eastern</v>
      </c>
      <c r="N8" t="str">
        <v>Second, Eastern</v>
      </c>
      <c r="P8" t="s">
        <v>17</v>
      </c>
      <c r="Q8" t="s">
        <v>49</v>
      </c>
      <c r="R8" s="9" t="str">
        <f t="shared" si="2"/>
        <v>Fourth, Fishkill</v>
      </c>
      <c r="T8" t="str">
        <v>Second, Fishkill</v>
      </c>
      <c r="V8" t="s">
        <v>18</v>
      </c>
      <c r="W8" t="s">
        <v>49</v>
      </c>
      <c r="X8" t="str">
        <f t="shared" si="3"/>
        <v>Fourth, Green Haven</v>
      </c>
      <c r="Z8" t="str">
        <v>Fourth, Green Haven</v>
      </c>
      <c r="AB8" t="s">
        <v>19</v>
      </c>
      <c r="AC8" t="s">
        <v>49</v>
      </c>
      <c r="AD8" s="9" t="str">
        <f t="shared" si="4"/>
        <v>Fourth, Otisville</v>
      </c>
      <c r="AF8" t="str">
        <v>Second, Otisville</v>
      </c>
      <c r="AH8" s="11" t="s">
        <v>20</v>
      </c>
      <c r="AI8" t="s">
        <v>49</v>
      </c>
      <c r="AJ8" s="9" t="str">
        <f t="shared" si="5"/>
        <v>Fourth, Shawangunk</v>
      </c>
      <c r="AL8" t="str">
        <v>Second, Shawangunk</v>
      </c>
      <c r="AN8" t="s">
        <v>21</v>
      </c>
      <c r="AO8" t="s">
        <v>39</v>
      </c>
      <c r="AP8" t="str">
        <f t="shared" si="6"/>
        <v>Ma , Sullivan</v>
      </c>
      <c r="AR8" t="str">
        <v>Last, Sullivan</v>
      </c>
      <c r="AT8" t="s">
        <v>22</v>
      </c>
      <c r="AU8" t="s">
        <v>49</v>
      </c>
      <c r="AV8" s="9" t="str">
        <f t="shared" si="7"/>
        <v>Fourth, Ulster</v>
      </c>
      <c r="AX8" t="str">
        <v>Second, Ulster</v>
      </c>
      <c r="AZ8" t="s">
        <v>23</v>
      </c>
      <c r="BA8" t="s">
        <v>49</v>
      </c>
      <c r="BB8" s="9" t="str">
        <f t="shared" si="8"/>
        <v>Fourth, Wallkill</v>
      </c>
      <c r="BD8" t="str">
        <v>Second, Wallkill</v>
      </c>
      <c r="BF8" t="s">
        <v>24</v>
      </c>
      <c r="BG8" t="s">
        <v>49</v>
      </c>
      <c r="BH8" t="str">
        <f t="shared" si="9"/>
        <v>Fourth, Woodbourne</v>
      </c>
      <c r="BJ8" t="str">
        <v>Fourth, Woodbourne</v>
      </c>
      <c r="BL8" t="s">
        <v>25</v>
      </c>
      <c r="BM8" t="s">
        <v>49</v>
      </c>
      <c r="BN8" s="9" t="str">
        <f t="shared" si="10"/>
        <v>Fourth, Auburn</v>
      </c>
      <c r="BP8" t="str">
        <v>Second, Auburn</v>
      </c>
      <c r="BR8" s="11" t="s">
        <v>26</v>
      </c>
      <c r="BS8" t="s">
        <v>49</v>
      </c>
      <c r="BT8" s="9" t="str">
        <f t="shared" si="11"/>
        <v>Fourth, Cayuga</v>
      </c>
      <c r="BV8" t="str">
        <v>Second, Cayuga</v>
      </c>
      <c r="BX8" t="s">
        <v>27</v>
      </c>
      <c r="BY8" t="s">
        <v>39</v>
      </c>
      <c r="BZ8" t="str">
        <f t="shared" si="12"/>
        <v>Ma , Elmira</v>
      </c>
      <c r="CB8" t="str">
        <v>Last, Elmira</v>
      </c>
      <c r="CD8" t="s">
        <v>68</v>
      </c>
      <c r="CE8" t="s">
        <v>49</v>
      </c>
      <c r="CF8" s="9" t="str">
        <f t="shared" si="13"/>
        <v>Fourth, Five Points</v>
      </c>
      <c r="CH8" t="str">
        <v>Second, Five Points</v>
      </c>
      <c r="CJ8" t="s">
        <v>28</v>
      </c>
      <c r="CK8" t="s">
        <v>49</v>
      </c>
      <c r="CL8" s="9" t="str">
        <f t="shared" si="14"/>
        <v>Fourth, Mohawk</v>
      </c>
      <c r="CN8" t="str">
        <v>Second, Mohawk</v>
      </c>
      <c r="CP8" t="s">
        <v>29</v>
      </c>
      <c r="CQ8" t="s">
        <v>49</v>
      </c>
      <c r="CR8" t="str">
        <f t="shared" si="15"/>
        <v>Fourth, Coxsackie</v>
      </c>
      <c r="CT8" t="str">
        <v>Fourth, Coxsackie</v>
      </c>
      <c r="CV8" t="s">
        <v>30</v>
      </c>
      <c r="CW8" t="s">
        <v>49</v>
      </c>
      <c r="CX8" s="9" t="str">
        <f t="shared" si="16"/>
        <v>Fourth, Oneida</v>
      </c>
      <c r="CZ8" t="str">
        <v>Second, Oneida</v>
      </c>
      <c r="DB8" t="s">
        <v>31</v>
      </c>
      <c r="DC8" t="s">
        <v>49</v>
      </c>
      <c r="DD8" s="9" t="str">
        <f t="shared" si="17"/>
        <v>Fourth, Southport</v>
      </c>
      <c r="DF8" t="str">
        <v>Second, Southport</v>
      </c>
      <c r="DH8" t="s">
        <v>32</v>
      </c>
      <c r="DI8" t="s">
        <v>39</v>
      </c>
      <c r="DJ8" t="str">
        <f t="shared" si="18"/>
        <v>Ma , Command</v>
      </c>
      <c r="DL8" t="str">
        <v>Last, Command</v>
      </c>
    </row>
    <row r="9" spans="2:116" x14ac:dyDescent="0.2">
      <c r="B9" t="s">
        <v>16</v>
      </c>
      <c r="D9" t="s">
        <v>41</v>
      </c>
      <c r="E9" t="s">
        <v>42</v>
      </c>
      <c r="F9" t="str">
        <f t="shared" si="0"/>
        <v>Presley, Elvis</v>
      </c>
      <c r="H9" t="str">
        <v>Ma , Yo Yo</v>
      </c>
      <c r="J9" t="s">
        <v>16</v>
      </c>
      <c r="K9" t="s">
        <v>50</v>
      </c>
      <c r="L9" s="9" t="str">
        <f t="shared" si="1"/>
        <v>Fifth, Eastern</v>
      </c>
      <c r="N9" t="str">
        <v>Sixth, Eastern</v>
      </c>
      <c r="P9" t="s">
        <v>17</v>
      </c>
      <c r="Q9" t="s">
        <v>50</v>
      </c>
      <c r="R9" s="9" t="str">
        <f t="shared" si="2"/>
        <v>Fifth, Fishkill</v>
      </c>
      <c r="T9" t="str">
        <v>Sixth, Fishkill</v>
      </c>
      <c r="V9" t="s">
        <v>18</v>
      </c>
      <c r="W9" t="s">
        <v>50</v>
      </c>
      <c r="X9" t="str">
        <f t="shared" si="3"/>
        <v>Fifth, Green Haven</v>
      </c>
      <c r="Z9" t="str">
        <v>Second, Green Haven</v>
      </c>
      <c r="AB9" t="s">
        <v>19</v>
      </c>
      <c r="AC9" t="s">
        <v>50</v>
      </c>
      <c r="AD9" s="9" t="str">
        <f t="shared" si="4"/>
        <v>Fifth, Otisville</v>
      </c>
      <c r="AF9" t="str">
        <v>Sixth, Otisville</v>
      </c>
      <c r="AH9" s="11" t="s">
        <v>20</v>
      </c>
      <c r="AI9" t="s">
        <v>50</v>
      </c>
      <c r="AJ9" s="9" t="str">
        <f t="shared" si="5"/>
        <v>Fifth, Shawangunk</v>
      </c>
      <c r="AL9" t="str">
        <v>Sixth, Shawangunk</v>
      </c>
      <c r="AN9" t="s">
        <v>21</v>
      </c>
      <c r="AO9" t="s">
        <v>42</v>
      </c>
      <c r="AP9" t="str">
        <f t="shared" si="6"/>
        <v>Presley, Sullivan</v>
      </c>
      <c r="AR9" t="str">
        <v>Ma , Sullivan</v>
      </c>
      <c r="AT9" t="s">
        <v>22</v>
      </c>
      <c r="AU9" t="s">
        <v>50</v>
      </c>
      <c r="AV9" s="9" t="str">
        <f t="shared" si="7"/>
        <v>Fifth, Ulster</v>
      </c>
      <c r="AX9" t="str">
        <v>Sixth, Ulster</v>
      </c>
      <c r="AZ9" t="s">
        <v>23</v>
      </c>
      <c r="BA9" t="s">
        <v>50</v>
      </c>
      <c r="BB9" s="9" t="str">
        <f t="shared" si="8"/>
        <v>Fifth, Wallkill</v>
      </c>
      <c r="BD9" t="str">
        <v>Sixth, Wallkill</v>
      </c>
      <c r="BF9" t="s">
        <v>24</v>
      </c>
      <c r="BG9" t="s">
        <v>50</v>
      </c>
      <c r="BH9" t="str">
        <f t="shared" si="9"/>
        <v>Fifth, Woodbourne</v>
      </c>
      <c r="BJ9" t="str">
        <v>Second, Woodbourne</v>
      </c>
      <c r="BL9" t="s">
        <v>25</v>
      </c>
      <c r="BM9" t="s">
        <v>50</v>
      </c>
      <c r="BN9" s="9" t="str">
        <f t="shared" si="10"/>
        <v>Fifth, Auburn</v>
      </c>
      <c r="BP9" t="str">
        <v>Sixth, Auburn</v>
      </c>
      <c r="BR9" s="11" t="s">
        <v>26</v>
      </c>
      <c r="BS9" t="s">
        <v>50</v>
      </c>
      <c r="BT9" s="9" t="str">
        <f t="shared" si="11"/>
        <v>Fifth, Cayuga</v>
      </c>
      <c r="BV9" t="str">
        <v>Sixth, Cayuga</v>
      </c>
      <c r="BX9" t="s">
        <v>27</v>
      </c>
      <c r="BY9" t="s">
        <v>42</v>
      </c>
      <c r="BZ9" t="str">
        <f t="shared" si="12"/>
        <v>Presley, Elmira</v>
      </c>
      <c r="CB9" t="str">
        <v>Ma , Elmira</v>
      </c>
      <c r="CD9" t="s">
        <v>68</v>
      </c>
      <c r="CE9" t="s">
        <v>50</v>
      </c>
      <c r="CF9" s="9" t="str">
        <f t="shared" si="13"/>
        <v>Fifth, Five Points</v>
      </c>
      <c r="CH9" t="str">
        <v>Sixth, Five Points</v>
      </c>
      <c r="CJ9" t="s">
        <v>28</v>
      </c>
      <c r="CK9" t="s">
        <v>50</v>
      </c>
      <c r="CL9" s="9" t="str">
        <f t="shared" si="14"/>
        <v>Fifth, Mohawk</v>
      </c>
      <c r="CN9" t="str">
        <v>Sixth, Mohawk</v>
      </c>
      <c r="CP9" t="s">
        <v>29</v>
      </c>
      <c r="CQ9" t="s">
        <v>50</v>
      </c>
      <c r="CR9" t="str">
        <f t="shared" si="15"/>
        <v>Fifth, Coxsackie</v>
      </c>
      <c r="CT9" t="str">
        <v>Second, Coxsackie</v>
      </c>
      <c r="CV9" t="s">
        <v>30</v>
      </c>
      <c r="CW9" t="s">
        <v>50</v>
      </c>
      <c r="CX9" s="9" t="str">
        <f t="shared" si="16"/>
        <v>Fifth, Oneida</v>
      </c>
      <c r="CZ9" t="str">
        <v>Sixth, Oneida</v>
      </c>
      <c r="DB9" t="s">
        <v>31</v>
      </c>
      <c r="DC9" t="s">
        <v>50</v>
      </c>
      <c r="DD9" s="9" t="str">
        <f t="shared" si="17"/>
        <v>Fifth, Southport</v>
      </c>
      <c r="DF9" t="str">
        <v>Sixth, Southport</v>
      </c>
      <c r="DH9" t="s">
        <v>32</v>
      </c>
      <c r="DI9" t="s">
        <v>42</v>
      </c>
      <c r="DJ9" t="str">
        <f t="shared" si="18"/>
        <v>Presley, Command</v>
      </c>
      <c r="DL9" t="str">
        <v>Ma , Command</v>
      </c>
    </row>
    <row r="10" spans="2:116" x14ac:dyDescent="0.2">
      <c r="B10" t="s">
        <v>27</v>
      </c>
      <c r="D10" t="s">
        <v>44</v>
      </c>
      <c r="E10" t="s">
        <v>43</v>
      </c>
      <c r="F10" t="str">
        <f t="shared" si="0"/>
        <v>Cuomo, Andrew</v>
      </c>
      <c r="H10" t="str">
        <v>Presley, Elvis</v>
      </c>
      <c r="J10" t="s">
        <v>16</v>
      </c>
      <c r="K10" t="s">
        <v>51</v>
      </c>
      <c r="L10" s="9" t="str">
        <f t="shared" si="1"/>
        <v>Sixth, Eastern</v>
      </c>
      <c r="N10" t="str">
        <v>Third, Eastern</v>
      </c>
      <c r="P10" t="s">
        <v>17</v>
      </c>
      <c r="Q10" t="s">
        <v>51</v>
      </c>
      <c r="R10" s="9" t="str">
        <f t="shared" si="2"/>
        <v>Sixth, Fishkill</v>
      </c>
      <c r="T10" t="str">
        <v>Third, Fishkill</v>
      </c>
      <c r="V10" t="s">
        <v>18</v>
      </c>
      <c r="W10" t="s">
        <v>51</v>
      </c>
      <c r="X10" t="str">
        <f t="shared" si="3"/>
        <v>Sixth, Green Haven</v>
      </c>
      <c r="Z10" t="str">
        <v>Seventh, Green Haven</v>
      </c>
      <c r="AB10" t="s">
        <v>19</v>
      </c>
      <c r="AC10" t="s">
        <v>51</v>
      </c>
      <c r="AD10" s="9" t="str">
        <f t="shared" si="4"/>
        <v>Sixth, Otisville</v>
      </c>
      <c r="AF10" t="str">
        <v>Third, Otisville</v>
      </c>
      <c r="AH10" s="11" t="s">
        <v>20</v>
      </c>
      <c r="AI10" t="s">
        <v>51</v>
      </c>
      <c r="AJ10" s="9" t="str">
        <f t="shared" si="5"/>
        <v>Sixth, Shawangunk</v>
      </c>
      <c r="AL10" t="str">
        <v>Third, Shawangunk</v>
      </c>
      <c r="AN10" t="s">
        <v>21</v>
      </c>
      <c r="AO10" t="s">
        <v>43</v>
      </c>
      <c r="AP10" t="str">
        <f t="shared" si="6"/>
        <v>Cuomo, Sullivan</v>
      </c>
      <c r="AR10" t="str">
        <v>Presley, Sullivan</v>
      </c>
      <c r="AT10" t="s">
        <v>22</v>
      </c>
      <c r="AU10" t="s">
        <v>51</v>
      </c>
      <c r="AV10" s="9" t="str">
        <f t="shared" si="7"/>
        <v>Sixth, Ulster</v>
      </c>
      <c r="AX10" t="str">
        <v>Third, Ulster</v>
      </c>
      <c r="AZ10" t="s">
        <v>23</v>
      </c>
      <c r="BA10" t="s">
        <v>51</v>
      </c>
      <c r="BB10" s="9" t="str">
        <f t="shared" si="8"/>
        <v>Sixth, Wallkill</v>
      </c>
      <c r="BD10" t="str">
        <v>Third, Wallkill</v>
      </c>
      <c r="BF10" t="s">
        <v>24</v>
      </c>
      <c r="BG10" t="s">
        <v>51</v>
      </c>
      <c r="BH10" t="str">
        <f t="shared" si="9"/>
        <v>Sixth, Woodbourne</v>
      </c>
      <c r="BJ10" t="str">
        <v>Seventh, Woodbourne</v>
      </c>
      <c r="BL10" t="s">
        <v>25</v>
      </c>
      <c r="BM10" t="s">
        <v>51</v>
      </c>
      <c r="BN10" s="9" t="str">
        <f t="shared" si="10"/>
        <v>Sixth, Auburn</v>
      </c>
      <c r="BP10" t="str">
        <v>Third, Auburn</v>
      </c>
      <c r="BR10" s="11" t="s">
        <v>26</v>
      </c>
      <c r="BS10" t="s">
        <v>51</v>
      </c>
      <c r="BT10" s="9" t="str">
        <f t="shared" si="11"/>
        <v>Sixth, Cayuga</v>
      </c>
      <c r="BV10" t="str">
        <v>Third, Cayuga</v>
      </c>
      <c r="BX10" t="s">
        <v>27</v>
      </c>
      <c r="BY10" t="s">
        <v>43</v>
      </c>
      <c r="BZ10" t="str">
        <f t="shared" si="12"/>
        <v>Cuomo, Elmira</v>
      </c>
      <c r="CB10" t="str">
        <v>Presley, Elmira</v>
      </c>
      <c r="CD10" t="s">
        <v>68</v>
      </c>
      <c r="CE10" t="s">
        <v>51</v>
      </c>
      <c r="CF10" s="9" t="str">
        <f t="shared" si="13"/>
        <v>Sixth, Five Points</v>
      </c>
      <c r="CH10" t="str">
        <v>Third, Five Points</v>
      </c>
      <c r="CJ10" t="s">
        <v>28</v>
      </c>
      <c r="CK10" t="s">
        <v>51</v>
      </c>
      <c r="CL10" s="9" t="str">
        <f t="shared" si="14"/>
        <v>Sixth, Mohawk</v>
      </c>
      <c r="CN10" t="str">
        <v>Third, Mohawk</v>
      </c>
      <c r="CP10" t="s">
        <v>29</v>
      </c>
      <c r="CQ10" t="s">
        <v>51</v>
      </c>
      <c r="CR10" t="str">
        <f t="shared" si="15"/>
        <v>Sixth, Coxsackie</v>
      </c>
      <c r="CT10" t="str">
        <v>Seventh, Coxsackie</v>
      </c>
      <c r="CV10" t="s">
        <v>30</v>
      </c>
      <c r="CW10" t="s">
        <v>51</v>
      </c>
      <c r="CX10" s="9" t="str">
        <f t="shared" si="16"/>
        <v>Sixth, Oneida</v>
      </c>
      <c r="CZ10" t="str">
        <v>Third, Oneida</v>
      </c>
      <c r="DB10" t="s">
        <v>31</v>
      </c>
      <c r="DC10" t="s">
        <v>51</v>
      </c>
      <c r="DD10" s="9" t="str">
        <f t="shared" si="17"/>
        <v>Sixth, Southport</v>
      </c>
      <c r="DF10" t="str">
        <v>Third, Southport</v>
      </c>
      <c r="DH10" t="s">
        <v>32</v>
      </c>
      <c r="DI10" t="s">
        <v>43</v>
      </c>
      <c r="DJ10" t="str">
        <f t="shared" si="18"/>
        <v>Cuomo, Command</v>
      </c>
      <c r="DL10" t="str">
        <v>Presley, Command</v>
      </c>
    </row>
    <row r="11" spans="2:116" x14ac:dyDescent="0.2">
      <c r="B11" t="s">
        <v>17</v>
      </c>
      <c r="D11" t="s">
        <v>8</v>
      </c>
      <c r="E11" t="s">
        <v>45</v>
      </c>
      <c r="F11" t="str">
        <f t="shared" si="0"/>
        <v>Lanza, Mario</v>
      </c>
      <c r="H11" t="str">
        <v>Sinatra, Frank</v>
      </c>
      <c r="V11" t="s">
        <v>18</v>
      </c>
      <c r="W11" t="s">
        <v>57</v>
      </c>
      <c r="X11" t="str">
        <f t="shared" si="3"/>
        <v>Seventh, Green Haven</v>
      </c>
      <c r="Z11" t="str">
        <v>Sixth, Green Haven</v>
      </c>
      <c r="AN11" t="s">
        <v>21</v>
      </c>
      <c r="AO11" t="s">
        <v>45</v>
      </c>
      <c r="AP11" t="str">
        <f t="shared" si="6"/>
        <v>Lanza, Sullivan</v>
      </c>
      <c r="AR11" t="str">
        <v>Sinatra, Sullivan</v>
      </c>
      <c r="BF11" t="s">
        <v>24</v>
      </c>
      <c r="BG11" t="s">
        <v>57</v>
      </c>
      <c r="BH11" t="str">
        <f t="shared" si="9"/>
        <v>Seventh, Woodbourne</v>
      </c>
      <c r="BJ11" t="str">
        <v>Sixth, Woodbourne</v>
      </c>
      <c r="BX11" t="s">
        <v>27</v>
      </c>
      <c r="BY11" t="s">
        <v>45</v>
      </c>
      <c r="BZ11" t="str">
        <f t="shared" si="12"/>
        <v>Lanza, Elmira</v>
      </c>
      <c r="CB11" t="str">
        <v>Sinatra, Elmira</v>
      </c>
      <c r="CP11" t="s">
        <v>29</v>
      </c>
      <c r="CQ11" t="s">
        <v>57</v>
      </c>
      <c r="CR11" t="str">
        <f t="shared" si="15"/>
        <v>Seventh, Coxsackie</v>
      </c>
      <c r="CT11" t="str">
        <v>Sixth, Coxsackie</v>
      </c>
      <c r="DH11" t="s">
        <v>32</v>
      </c>
      <c r="DI11" t="s">
        <v>45</v>
      </c>
      <c r="DJ11" t="str">
        <f t="shared" si="18"/>
        <v>Lanza, Command</v>
      </c>
      <c r="DL11" t="str">
        <v>Sinatra, Command</v>
      </c>
    </row>
    <row r="12" spans="2:116" x14ac:dyDescent="0.2">
      <c r="B12" t="s">
        <v>69</v>
      </c>
      <c r="D12" t="s">
        <v>34</v>
      </c>
      <c r="E12" t="s">
        <v>35</v>
      </c>
      <c r="F12" t="str">
        <f t="shared" si="0"/>
        <v>Last, First</v>
      </c>
      <c r="H12" t="str">
        <v>Wlliams, Andy</v>
      </c>
      <c r="V12" t="s">
        <v>18</v>
      </c>
      <c r="W12" t="s">
        <v>58</v>
      </c>
      <c r="X12" t="str">
        <f t="shared" si="3"/>
        <v>Eighth, Green Haven</v>
      </c>
      <c r="Z12" t="str">
        <v>Third, Green Haven</v>
      </c>
      <c r="AN12" t="s">
        <v>21</v>
      </c>
      <c r="AO12" t="s">
        <v>35</v>
      </c>
      <c r="AP12" t="str">
        <f t="shared" si="6"/>
        <v>Last, Sullivan</v>
      </c>
      <c r="AR12" t="str">
        <v>Wlliams, Sullivan</v>
      </c>
      <c r="BF12" t="s">
        <v>24</v>
      </c>
      <c r="BG12" t="s">
        <v>58</v>
      </c>
      <c r="BH12" t="str">
        <f t="shared" si="9"/>
        <v>Eighth, Woodbourne</v>
      </c>
      <c r="BJ12" t="str">
        <v>Third, Woodbourne</v>
      </c>
      <c r="BX12" t="s">
        <v>27</v>
      </c>
      <c r="BY12" t="s">
        <v>35</v>
      </c>
      <c r="BZ12" t="str">
        <f t="shared" si="12"/>
        <v>Last, Elmira</v>
      </c>
      <c r="CB12" t="str">
        <v>Wlliams, Elmira</v>
      </c>
      <c r="CP12" t="s">
        <v>29</v>
      </c>
      <c r="CQ12" t="s">
        <v>58</v>
      </c>
      <c r="CR12" t="str">
        <f t="shared" si="15"/>
        <v>Eighth, Coxsackie</v>
      </c>
      <c r="CT12" t="str">
        <v>Third, Coxsackie</v>
      </c>
      <c r="DH12" t="s">
        <v>32</v>
      </c>
      <c r="DI12" t="s">
        <v>35</v>
      </c>
      <c r="DJ12" t="str">
        <f t="shared" si="18"/>
        <v>Last, Command</v>
      </c>
      <c r="DL12" t="str">
        <v>Wlliams, Command</v>
      </c>
    </row>
    <row r="13" spans="2:116" x14ac:dyDescent="0.2">
      <c r="B13" t="s">
        <v>56</v>
      </c>
    </row>
    <row r="14" spans="2:116" x14ac:dyDescent="0.2">
      <c r="B14" t="s">
        <v>28</v>
      </c>
    </row>
    <row r="15" spans="2:116" x14ac:dyDescent="0.2">
      <c r="B15" t="s">
        <v>30</v>
      </c>
    </row>
    <row r="16" spans="2:116" x14ac:dyDescent="0.2">
      <c r="B16" t="s">
        <v>19</v>
      </c>
    </row>
    <row r="17" spans="2:2" x14ac:dyDescent="0.2">
      <c r="B17" t="s">
        <v>20</v>
      </c>
    </row>
    <row r="18" spans="2:2" x14ac:dyDescent="0.2">
      <c r="B18" t="s">
        <v>31</v>
      </c>
    </row>
    <row r="19" spans="2:2" x14ac:dyDescent="0.2">
      <c r="B19" t="s">
        <v>21</v>
      </c>
    </row>
    <row r="20" spans="2:2" x14ac:dyDescent="0.2">
      <c r="B20" t="s">
        <v>22</v>
      </c>
    </row>
    <row r="21" spans="2:2" x14ac:dyDescent="0.2">
      <c r="B21" t="s">
        <v>23</v>
      </c>
    </row>
    <row r="22" spans="2:2" x14ac:dyDescent="0.2">
      <c r="B22" t="s">
        <v>24</v>
      </c>
    </row>
  </sheetData>
  <sortState xmlns:xlrd2="http://schemas.microsoft.com/office/spreadsheetml/2017/richdata2" ref="B4:B21">
    <sortCondition ref="B4:B21"/>
  </sortState>
  <pageMargins left="0.7" right="0.7" top="0.75" bottom="0.75" header="0.3" footer="0.3"/>
  <drawing r:id="rId1"/>
  <tableParts count="19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size="23" baseType="lpstr">
      <vt:lpstr>Database</vt:lpstr>
      <vt:lpstr>Report</vt:lpstr>
      <vt:lpstr>Tables</vt:lpstr>
      <vt:lpstr>AgencyList</vt:lpstr>
      <vt:lpstr>Auburn</vt:lpstr>
      <vt:lpstr>Cayuga</vt:lpstr>
      <vt:lpstr>Command</vt:lpstr>
      <vt:lpstr>Coxsackie</vt:lpstr>
      <vt:lpstr>Downstate</vt:lpstr>
      <vt:lpstr>Eastern</vt:lpstr>
      <vt:lpstr>Elmira</vt:lpstr>
      <vt:lpstr>Fishkill</vt:lpstr>
      <vt:lpstr>Five_Points</vt:lpstr>
      <vt:lpstr>Green_Haven</vt:lpstr>
      <vt:lpstr>Mohawk</vt:lpstr>
      <vt:lpstr>Oneida</vt:lpstr>
      <vt:lpstr>Otisville</vt:lpstr>
      <vt:lpstr>Shawangunk</vt:lpstr>
      <vt:lpstr>Southport</vt:lpstr>
      <vt:lpstr>Sullivan</vt:lpstr>
      <vt:lpstr>Ulster</vt:lpstr>
      <vt:lpstr>Wallkill</vt:lpstr>
      <vt:lpstr>Woodbourne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2020-04-15T22:21:45Z</dcterms:created>
  <dcterms:modified xsi:type="dcterms:W3CDTF">2020-04-16T11:48:42Z</dcterms:modified>
</cp:coreProperties>
</file>