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9A5265DE-9CEB-4A14-A71D-B6134AF02F76}" xr6:coauthVersionLast="45" xr6:coauthVersionMax="45" xr10:uidLastSave="{00000000-0000-0000-0000-000000000000}"/>
  <bookViews>
    <workbookView xWindow="-108" yWindow="-108" windowWidth="23256" windowHeight="12576" activeTab="1" xr2:uid="{34757838-3D6E-4653-B9F0-F42376DFFC16}"/>
  </bookViews>
  <sheets>
    <sheet name="Supervisor1" sheetId="1" r:id="rId1"/>
    <sheet name="Today's stat" sheetId="7" r:id="rId2"/>
    <sheet name="Attendance Summary" sheetId="6" r:id="rId3"/>
    <sheet name="List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" i="7" l="1"/>
  <c r="C46" i="1" l="1"/>
  <c r="G47" i="1"/>
  <c r="H47" i="1"/>
  <c r="I47" i="1"/>
  <c r="J47" i="1"/>
  <c r="K47" i="1"/>
  <c r="L47" i="1"/>
  <c r="F47" i="1"/>
  <c r="E47" i="1"/>
  <c r="O59" i="1" l="1"/>
  <c r="W59" i="1"/>
  <c r="AE59" i="1"/>
  <c r="AM59" i="1"/>
  <c r="R58" i="1"/>
  <c r="Z58" i="1"/>
  <c r="AH58" i="1"/>
  <c r="AP58" i="1"/>
  <c r="U57" i="1"/>
  <c r="AC57" i="1"/>
  <c r="AK57" i="1"/>
  <c r="P56" i="1"/>
  <c r="X56" i="1"/>
  <c r="AF56" i="1"/>
  <c r="AN56" i="1"/>
  <c r="S55" i="1"/>
  <c r="AA55" i="1"/>
  <c r="AI55" i="1"/>
  <c r="AQ55" i="1"/>
  <c r="V54" i="1"/>
  <c r="AD54" i="1"/>
  <c r="AL54" i="1"/>
  <c r="Q53" i="1"/>
  <c r="Y53" i="1"/>
  <c r="AG53" i="1"/>
  <c r="AO53" i="1"/>
  <c r="T52" i="1"/>
  <c r="AB52" i="1"/>
  <c r="AJ52" i="1"/>
  <c r="O51" i="1"/>
  <c r="W51" i="1"/>
  <c r="AE51" i="1"/>
  <c r="AM51" i="1"/>
  <c r="R50" i="1"/>
  <c r="Z50" i="1"/>
  <c r="AH50" i="1"/>
  <c r="AP50" i="1"/>
  <c r="N53" i="1"/>
  <c r="S49" i="1"/>
  <c r="AA49" i="1"/>
  <c r="AI49" i="1"/>
  <c r="AQ49" i="1"/>
  <c r="U48" i="1"/>
  <c r="AC48" i="1"/>
  <c r="AK48" i="1"/>
  <c r="P47" i="1"/>
  <c r="X47" i="1"/>
  <c r="AF47" i="1"/>
  <c r="AN47" i="1"/>
  <c r="AQ59" i="1"/>
  <c r="AO57" i="1"/>
  <c r="O55" i="1"/>
  <c r="AH54" i="1"/>
  <c r="AC53" i="1"/>
  <c r="X52" i="1"/>
  <c r="AA51" i="1"/>
  <c r="AD50" i="1"/>
  <c r="AE49" i="1"/>
  <c r="Y48" i="1"/>
  <c r="AG48" i="1"/>
  <c r="T47" i="1"/>
  <c r="AL51" i="1"/>
  <c r="R49" i="1"/>
  <c r="P59" i="1"/>
  <c r="X59" i="1"/>
  <c r="AF59" i="1"/>
  <c r="AN59" i="1"/>
  <c r="S58" i="1"/>
  <c r="AA58" i="1"/>
  <c r="AI58" i="1"/>
  <c r="AQ58" i="1"/>
  <c r="V57" i="1"/>
  <c r="AD57" i="1"/>
  <c r="AL57" i="1"/>
  <c r="Q56" i="1"/>
  <c r="Y56" i="1"/>
  <c r="AG56" i="1"/>
  <c r="AO56" i="1"/>
  <c r="T55" i="1"/>
  <c r="AB55" i="1"/>
  <c r="AJ55" i="1"/>
  <c r="O54" i="1"/>
  <c r="W54" i="1"/>
  <c r="AE54" i="1"/>
  <c r="AM54" i="1"/>
  <c r="R53" i="1"/>
  <c r="Z53" i="1"/>
  <c r="AH53" i="1"/>
  <c r="AP53" i="1"/>
  <c r="U52" i="1"/>
  <c r="AC52" i="1"/>
  <c r="AK52" i="1"/>
  <c r="P51" i="1"/>
  <c r="X51" i="1"/>
  <c r="AF51" i="1"/>
  <c r="AN51" i="1"/>
  <c r="S50" i="1"/>
  <c r="AA50" i="1"/>
  <c r="AI50" i="1"/>
  <c r="AQ50" i="1"/>
  <c r="N52" i="1"/>
  <c r="T49" i="1"/>
  <c r="AB49" i="1"/>
  <c r="AJ49" i="1"/>
  <c r="N49" i="1"/>
  <c r="V48" i="1"/>
  <c r="AD48" i="1"/>
  <c r="AL48" i="1"/>
  <c r="Q47" i="1"/>
  <c r="Y47" i="1"/>
  <c r="AG47" i="1"/>
  <c r="AO47" i="1"/>
  <c r="AP47" i="1"/>
  <c r="AI59" i="1"/>
  <c r="V58" i="1"/>
  <c r="Q57" i="1"/>
  <c r="AB56" i="1"/>
  <c r="AE55" i="1"/>
  <c r="Z54" i="1"/>
  <c r="U53" i="1"/>
  <c r="AN52" i="1"/>
  <c r="AQ51" i="1"/>
  <c r="N57" i="1"/>
  <c r="AM49" i="1"/>
  <c r="O47" i="1"/>
  <c r="Y50" i="1"/>
  <c r="Z49" i="1"/>
  <c r="W47" i="1"/>
  <c r="Q59" i="1"/>
  <c r="Y59" i="1"/>
  <c r="AG59" i="1"/>
  <c r="AO59" i="1"/>
  <c r="T58" i="1"/>
  <c r="AB58" i="1"/>
  <c r="AJ58" i="1"/>
  <c r="O57" i="1"/>
  <c r="W57" i="1"/>
  <c r="AE57" i="1"/>
  <c r="AM57" i="1"/>
  <c r="R56" i="1"/>
  <c r="Z56" i="1"/>
  <c r="AH56" i="1"/>
  <c r="AP56" i="1"/>
  <c r="U55" i="1"/>
  <c r="AC55" i="1"/>
  <c r="AK55" i="1"/>
  <c r="P54" i="1"/>
  <c r="X54" i="1"/>
  <c r="AF54" i="1"/>
  <c r="AN54" i="1"/>
  <c r="S53" i="1"/>
  <c r="AA53" i="1"/>
  <c r="AI53" i="1"/>
  <c r="AQ53" i="1"/>
  <c r="V52" i="1"/>
  <c r="AD52" i="1"/>
  <c r="AL52" i="1"/>
  <c r="Q51" i="1"/>
  <c r="Y51" i="1"/>
  <c r="AG51" i="1"/>
  <c r="AO51" i="1"/>
  <c r="T50" i="1"/>
  <c r="AB50" i="1"/>
  <c r="AJ50" i="1"/>
  <c r="N59" i="1"/>
  <c r="N51" i="1"/>
  <c r="U49" i="1"/>
  <c r="AC49" i="1"/>
  <c r="AK49" i="1"/>
  <c r="O48" i="1"/>
  <c r="W48" i="1"/>
  <c r="AE48" i="1"/>
  <c r="AM48" i="1"/>
  <c r="R47" i="1"/>
  <c r="Z47" i="1"/>
  <c r="AH47" i="1"/>
  <c r="S59" i="1"/>
  <c r="AD58" i="1"/>
  <c r="Y57" i="1"/>
  <c r="T56" i="1"/>
  <c r="AM55" i="1"/>
  <c r="AP54" i="1"/>
  <c r="AK53" i="1"/>
  <c r="AF52" i="1"/>
  <c r="AI51" i="1"/>
  <c r="V50" i="1"/>
  <c r="O49" i="1"/>
  <c r="AJ47" i="1"/>
  <c r="AQ52" i="1"/>
  <c r="AO50" i="1"/>
  <c r="AP49" i="1"/>
  <c r="AM47" i="1"/>
  <c r="R59" i="1"/>
  <c r="Z59" i="1"/>
  <c r="AH59" i="1"/>
  <c r="AP59" i="1"/>
  <c r="U58" i="1"/>
  <c r="AC58" i="1"/>
  <c r="AK58" i="1"/>
  <c r="P57" i="1"/>
  <c r="X57" i="1"/>
  <c r="AF57" i="1"/>
  <c r="AN57" i="1"/>
  <c r="S56" i="1"/>
  <c r="AA56" i="1"/>
  <c r="AI56" i="1"/>
  <c r="AQ56" i="1"/>
  <c r="V55" i="1"/>
  <c r="AD55" i="1"/>
  <c r="AL55" i="1"/>
  <c r="Q54" i="1"/>
  <c r="Y54" i="1"/>
  <c r="AG54" i="1"/>
  <c r="AO54" i="1"/>
  <c r="T53" i="1"/>
  <c r="AB53" i="1"/>
  <c r="AJ53" i="1"/>
  <c r="O52" i="1"/>
  <c r="W52" i="1"/>
  <c r="AE52" i="1"/>
  <c r="AM52" i="1"/>
  <c r="R51" i="1"/>
  <c r="Z51" i="1"/>
  <c r="AH51" i="1"/>
  <c r="AP51" i="1"/>
  <c r="U50" i="1"/>
  <c r="AC50" i="1"/>
  <c r="AK50" i="1"/>
  <c r="N58" i="1"/>
  <c r="N50" i="1"/>
  <c r="V49" i="1"/>
  <c r="AD49" i="1"/>
  <c r="AL49" i="1"/>
  <c r="P48" i="1"/>
  <c r="X48" i="1"/>
  <c r="AF48" i="1"/>
  <c r="AN48" i="1"/>
  <c r="S47" i="1"/>
  <c r="AA47" i="1"/>
  <c r="AI47" i="1"/>
  <c r="AQ47" i="1"/>
  <c r="AA59" i="1"/>
  <c r="AL58" i="1"/>
  <c r="AG57" i="1"/>
  <c r="AJ56" i="1"/>
  <c r="W55" i="1"/>
  <c r="R54" i="1"/>
  <c r="P52" i="1"/>
  <c r="S51" i="1"/>
  <c r="AL50" i="1"/>
  <c r="W49" i="1"/>
  <c r="Q48" i="1"/>
  <c r="AO48" i="1"/>
  <c r="AB47" i="1"/>
  <c r="AI52" i="1"/>
  <c r="N54" i="1"/>
  <c r="T59" i="1"/>
  <c r="AB59" i="1"/>
  <c r="AJ59" i="1"/>
  <c r="O58" i="1"/>
  <c r="W58" i="1"/>
  <c r="AE58" i="1"/>
  <c r="AM58" i="1"/>
  <c r="R57" i="1"/>
  <c r="Z57" i="1"/>
  <c r="AH57" i="1"/>
  <c r="AP57" i="1"/>
  <c r="U56" i="1"/>
  <c r="AC56" i="1"/>
  <c r="AK56" i="1"/>
  <c r="P55" i="1"/>
  <c r="X55" i="1"/>
  <c r="AF55" i="1"/>
  <c r="AN55" i="1"/>
  <c r="S54" i="1"/>
  <c r="AA54" i="1"/>
  <c r="AI54" i="1"/>
  <c r="AQ54" i="1"/>
  <c r="V53" i="1"/>
  <c r="AD53" i="1"/>
  <c r="AL53" i="1"/>
  <c r="Q52" i="1"/>
  <c r="Y52" i="1"/>
  <c r="AG52" i="1"/>
  <c r="AO52" i="1"/>
  <c r="T51" i="1"/>
  <c r="AB51" i="1"/>
  <c r="AJ51" i="1"/>
  <c r="O50" i="1"/>
  <c r="W50" i="1"/>
  <c r="AE50" i="1"/>
  <c r="AM50" i="1"/>
  <c r="N56" i="1"/>
  <c r="P49" i="1"/>
  <c r="X49" i="1"/>
  <c r="AF49" i="1"/>
  <c r="AN49" i="1"/>
  <c r="R48" i="1"/>
  <c r="Z48" i="1"/>
  <c r="AH48" i="1"/>
  <c r="AP48" i="1"/>
  <c r="U47" i="1"/>
  <c r="AC47" i="1"/>
  <c r="AK47" i="1"/>
  <c r="N47" i="1"/>
  <c r="AD59" i="1"/>
  <c r="Y58" i="1"/>
  <c r="AG58" i="1"/>
  <c r="T57" i="1"/>
  <c r="O56" i="1"/>
  <c r="AM56" i="1"/>
  <c r="Z55" i="1"/>
  <c r="AH55" i="1"/>
  <c r="U54" i="1"/>
  <c r="P53" i="1"/>
  <c r="AN53" i="1"/>
  <c r="AA52" i="1"/>
  <c r="V51" i="1"/>
  <c r="Q50" i="1"/>
  <c r="T48" i="1"/>
  <c r="AB48" i="1"/>
  <c r="AJ48" i="1"/>
  <c r="N48" i="1"/>
  <c r="U59" i="1"/>
  <c r="AC59" i="1"/>
  <c r="AK59" i="1"/>
  <c r="P58" i="1"/>
  <c r="X58" i="1"/>
  <c r="AF58" i="1"/>
  <c r="AN58" i="1"/>
  <c r="S57" i="1"/>
  <c r="AA57" i="1"/>
  <c r="AI57" i="1"/>
  <c r="AQ57" i="1"/>
  <c r="V56" i="1"/>
  <c r="AD56" i="1"/>
  <c r="AL56" i="1"/>
  <c r="Q55" i="1"/>
  <c r="Y55" i="1"/>
  <c r="AG55" i="1"/>
  <c r="AO55" i="1"/>
  <c r="T54" i="1"/>
  <c r="AB54" i="1"/>
  <c r="AJ54" i="1"/>
  <c r="O53" i="1"/>
  <c r="W53" i="1"/>
  <c r="AE53" i="1"/>
  <c r="AM53" i="1"/>
  <c r="R52" i="1"/>
  <c r="Z52" i="1"/>
  <c r="AH52" i="1"/>
  <c r="AP52" i="1"/>
  <c r="U51" i="1"/>
  <c r="AC51" i="1"/>
  <c r="AK51" i="1"/>
  <c r="P50" i="1"/>
  <c r="X50" i="1"/>
  <c r="AF50" i="1"/>
  <c r="AN50" i="1"/>
  <c r="N55" i="1"/>
  <c r="Q49" i="1"/>
  <c r="Y49" i="1"/>
  <c r="AG49" i="1"/>
  <c r="AO49" i="1"/>
  <c r="S48" i="1"/>
  <c r="AA48" i="1"/>
  <c r="AI48" i="1"/>
  <c r="AQ48" i="1"/>
  <c r="V47" i="1"/>
  <c r="AD47" i="1"/>
  <c r="AL47" i="1"/>
  <c r="V59" i="1"/>
  <c r="AL59" i="1"/>
  <c r="Q58" i="1"/>
  <c r="AO58" i="1"/>
  <c r="AB57" i="1"/>
  <c r="AJ57" i="1"/>
  <c r="W56" i="1"/>
  <c r="AE56" i="1"/>
  <c r="R55" i="1"/>
  <c r="AP55" i="1"/>
  <c r="AC54" i="1"/>
  <c r="AK54" i="1"/>
  <c r="X53" i="1"/>
  <c r="AF53" i="1"/>
  <c r="S52" i="1"/>
  <c r="AD51" i="1"/>
  <c r="AG50" i="1"/>
  <c r="AH49" i="1"/>
  <c r="AE47" i="1"/>
  <c r="B3" i="1"/>
  <c r="T4" i="1" s="1"/>
  <c r="T3" i="1" s="1"/>
  <c r="M4" i="1" l="1"/>
  <c r="M3" i="1" s="1"/>
  <c r="U4" i="1"/>
  <c r="U3" i="1" s="1"/>
  <c r="AC4" i="1"/>
  <c r="AC3" i="1" s="1"/>
  <c r="AK4" i="1"/>
  <c r="AK3" i="1" s="1"/>
  <c r="N4" i="1"/>
  <c r="N3" i="1" s="1"/>
  <c r="V4" i="1"/>
  <c r="V3" i="1" s="1"/>
  <c r="AD4" i="1"/>
  <c r="AD3" i="1" s="1"/>
  <c r="AL4" i="1"/>
  <c r="AL3" i="1" s="1"/>
  <c r="Y4" i="1"/>
  <c r="Y3" i="1" s="1"/>
  <c r="AG4" i="1"/>
  <c r="AG3" i="1" s="1"/>
  <c r="AO4" i="1"/>
  <c r="AO3" i="1" s="1"/>
  <c r="R4" i="1"/>
  <c r="R3" i="1" s="1"/>
  <c r="Z4" i="1"/>
  <c r="Z3" i="1" s="1"/>
  <c r="AH4" i="1"/>
  <c r="AH3" i="1" s="1"/>
  <c r="S4" i="1"/>
  <c r="S3" i="1" s="1"/>
  <c r="AA4" i="1"/>
  <c r="AA3" i="1" s="1"/>
  <c r="AI4" i="1"/>
  <c r="AI3" i="1" s="1"/>
  <c r="AQ4" i="1"/>
  <c r="AQ3" i="1" s="1"/>
  <c r="AB4" i="1"/>
  <c r="AB3" i="1" s="1"/>
  <c r="AJ4" i="1"/>
  <c r="AJ3" i="1" s="1"/>
  <c r="O4" i="1"/>
  <c r="O3" i="1" s="1"/>
  <c r="W4" i="1"/>
  <c r="W3" i="1" s="1"/>
  <c r="AE4" i="1"/>
  <c r="AE3" i="1" s="1"/>
  <c r="AM4" i="1"/>
  <c r="AM3" i="1" s="1"/>
  <c r="P4" i="1"/>
  <c r="P3" i="1" s="1"/>
  <c r="X4" i="1"/>
  <c r="X3" i="1" s="1"/>
  <c r="AF4" i="1"/>
  <c r="AF3" i="1" s="1"/>
  <c r="AN4" i="1"/>
  <c r="AN3" i="1" s="1"/>
  <c r="Q4" i="1"/>
  <c r="Q3" i="1" s="1"/>
  <c r="AP4" i="1"/>
  <c r="AP3" i="1" s="1"/>
</calcChain>
</file>

<file path=xl/sharedStrings.xml><?xml version="1.0" encoding="utf-8"?>
<sst xmlns="http://schemas.openxmlformats.org/spreadsheetml/2006/main" count="599" uniqueCount="150">
  <si>
    <t>Attenance Criteria</t>
  </si>
  <si>
    <t>Present</t>
  </si>
  <si>
    <t>AWOP</t>
  </si>
  <si>
    <t>Annual Leave</t>
  </si>
  <si>
    <t>Normal Leave</t>
  </si>
  <si>
    <t>Sick Leave</t>
  </si>
  <si>
    <t>FRL</t>
  </si>
  <si>
    <t>Training</t>
  </si>
  <si>
    <t>Late</t>
  </si>
  <si>
    <t>Light Duty</t>
  </si>
  <si>
    <t>Medical</t>
  </si>
  <si>
    <t>Induction</t>
  </si>
  <si>
    <t>Maternity Leave</t>
  </si>
  <si>
    <t>WSRS</t>
  </si>
  <si>
    <t>S</t>
  </si>
  <si>
    <t>LEGEND</t>
  </si>
  <si>
    <t>Criteria</t>
  </si>
  <si>
    <t>Abbreviation</t>
  </si>
  <si>
    <t>P</t>
  </si>
  <si>
    <t>AL</t>
  </si>
  <si>
    <t>NL</t>
  </si>
  <si>
    <t>SL</t>
  </si>
  <si>
    <t>T</t>
  </si>
  <si>
    <t>L</t>
  </si>
  <si>
    <t>LD</t>
  </si>
  <si>
    <t>M</t>
  </si>
  <si>
    <t>I</t>
  </si>
  <si>
    <t>ML</t>
  </si>
  <si>
    <t>Column1</t>
  </si>
  <si>
    <t>Shift A</t>
  </si>
  <si>
    <t>Employee No.</t>
  </si>
  <si>
    <t>Position</t>
  </si>
  <si>
    <t>Machines</t>
  </si>
  <si>
    <t>730-7</t>
  </si>
  <si>
    <t>730-8</t>
  </si>
  <si>
    <t>777F</t>
  </si>
  <si>
    <t>785D</t>
  </si>
  <si>
    <t>W/B</t>
  </si>
  <si>
    <t>375 DOZER</t>
  </si>
  <si>
    <t>GRADER</t>
  </si>
  <si>
    <t>OBUDILWE BV</t>
  </si>
  <si>
    <t>SUPERVISOR</t>
  </si>
  <si>
    <t>WITTES T</t>
  </si>
  <si>
    <t>Operator Gr2</t>
  </si>
  <si>
    <t>MAKAPE GG</t>
  </si>
  <si>
    <t>Operations Controller</t>
  </si>
  <si>
    <t>MOLAOLWA KE</t>
  </si>
  <si>
    <t>MOKENG PV</t>
  </si>
  <si>
    <t>Operator Gr1 Hauling</t>
  </si>
  <si>
    <t>NERO AGM</t>
  </si>
  <si>
    <t>MONTEOA KJ</t>
  </si>
  <si>
    <t>MELOKO TG</t>
  </si>
  <si>
    <t>THEYS S</t>
  </si>
  <si>
    <t>JOB ABF</t>
  </si>
  <si>
    <t>Molete WM</t>
  </si>
  <si>
    <t>KORDOM FP</t>
  </si>
  <si>
    <t>MOGANO KG</t>
  </si>
  <si>
    <t>MOKGALO KP</t>
  </si>
  <si>
    <t>LOBELO TC</t>
  </si>
  <si>
    <t>MAINE TL</t>
  </si>
  <si>
    <t>Kenosi CM</t>
  </si>
  <si>
    <t>MOGANO JL</t>
  </si>
  <si>
    <t>MOTHIBATSELA L</t>
  </si>
  <si>
    <t>TWETWISA PV</t>
  </si>
  <si>
    <t>BOSMAN KW</t>
  </si>
  <si>
    <t>DLAMINI MW</t>
  </si>
  <si>
    <t>MUCUTA KM</t>
  </si>
  <si>
    <t>MOKOMELA TJ</t>
  </si>
  <si>
    <t>MOGOPEDI OD</t>
  </si>
  <si>
    <t>JACOBS RAC</t>
  </si>
  <si>
    <t>NKOMO KA</t>
  </si>
  <si>
    <t xml:space="preserve">vacant </t>
  </si>
  <si>
    <t>TEISE LW</t>
  </si>
  <si>
    <t>SPRINGBOK ED</t>
  </si>
  <si>
    <t>LEKWENE RM</t>
  </si>
  <si>
    <t>VAN STADEN  JA</t>
  </si>
  <si>
    <t>FTE</t>
  </si>
  <si>
    <t>MODIRAPULA MS</t>
  </si>
  <si>
    <t>HLEZA MJ</t>
  </si>
  <si>
    <t>BLOEM HT</t>
  </si>
  <si>
    <t>MAKATONG TG</t>
  </si>
  <si>
    <t>PHIRI LE</t>
  </si>
  <si>
    <t>DLAMINI BE</t>
  </si>
  <si>
    <t>LEARNERSHIP</t>
  </si>
  <si>
    <t>L. Van Schalkwyk</t>
  </si>
  <si>
    <t>A Olyn</t>
  </si>
  <si>
    <t>WITBOOI RO</t>
  </si>
  <si>
    <t>Initials and Surname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</si>
  <si>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</si>
  <si>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</si>
  <si>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</si>
  <si>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</si>
  <si>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</si>
  <si>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</si>
  <si>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</si>
  <si>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</si>
  <si>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Total Present</t>
  </si>
  <si>
    <t>Total AWOP</t>
  </si>
  <si>
    <t>Total Annual Leave</t>
  </si>
  <si>
    <t>Total Normal Leave</t>
  </si>
  <si>
    <t>Total Sick Leave</t>
  </si>
  <si>
    <t>Total FRL</t>
  </si>
  <si>
    <t>Total on Training</t>
  </si>
  <si>
    <t>Total Late</t>
  </si>
  <si>
    <t>Total Light Duty</t>
  </si>
  <si>
    <t>Total on Medical</t>
  </si>
  <si>
    <t>Total at Induction</t>
  </si>
  <si>
    <t>Total on Maternity Leave</t>
  </si>
  <si>
    <t>Total WSRS</t>
  </si>
  <si>
    <t>Machine Licencing</t>
  </si>
  <si>
    <t>Position/Machine</t>
  </si>
  <si>
    <t xml:space="preserve">Budget/Planned </t>
  </si>
  <si>
    <t xml:space="preserve">Actual </t>
  </si>
  <si>
    <t xml:space="preserve"> Valid Licence</t>
  </si>
  <si>
    <t>Vacancy</t>
  </si>
  <si>
    <t>Total Compliment (Excluding Construction and Drilling Dayshift )</t>
  </si>
  <si>
    <t xml:space="preserve">Supervisor </t>
  </si>
  <si>
    <t>PC3000</t>
  </si>
  <si>
    <t>All Other Load &amp; Hauling Equipment</t>
  </si>
  <si>
    <t>Budget/Planned</t>
  </si>
  <si>
    <t>Actual</t>
  </si>
  <si>
    <t>Valid Licence</t>
  </si>
  <si>
    <t>Drilling Section</t>
  </si>
  <si>
    <t>Contstruction</t>
  </si>
  <si>
    <t>Total Employees</t>
  </si>
  <si>
    <t>Planned</t>
  </si>
  <si>
    <t>Valid</t>
  </si>
  <si>
    <t>Family Resp.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</si>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</sst>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/yy;@"/>
    <numFmt numFmtId="165" formatCode="[$-409]d/mmm/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3"/>
      <name val="Century Gothic"/>
      <family val="2"/>
    </font>
    <font>
      <sz val="12"/>
      <color theme="1"/>
      <name val="Century Gothic"/>
      <family val="2"/>
    </font>
    <font>
      <b/>
      <sz val="18"/>
      <color theme="0"/>
      <name val="Century Gothic"/>
      <family val="2"/>
    </font>
    <font>
      <b/>
      <sz val="12"/>
      <color theme="3"/>
      <name val="Century Gothic"/>
      <family val="2"/>
    </font>
    <font>
      <b/>
      <sz val="11"/>
      <color theme="0"/>
      <name val="Century Gothic"/>
      <family val="2"/>
    </font>
    <font>
      <sz val="12"/>
      <color theme="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color theme="0"/>
      <name val="Century Gothic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indexed="8"/>
      <name val="Franklin Gothic Book"/>
      <family val="2"/>
    </font>
    <font>
      <sz val="8"/>
      <color rgb="FFFF0000"/>
      <name val="Franklin Gothic Book"/>
      <family val="2"/>
    </font>
    <font>
      <sz val="8"/>
      <color rgb="FFFF0000"/>
      <name val="Arial"/>
      <family val="2"/>
    </font>
    <font>
      <sz val="8"/>
      <name val="Calibri"/>
      <family val="2"/>
      <scheme val="minor"/>
    </font>
    <font>
      <b/>
      <sz val="11"/>
      <color theme="0"/>
      <name val="Century Gothic"/>
      <family val="2"/>
    </font>
    <font>
      <b/>
      <sz val="22"/>
      <color theme="3"/>
      <name val="Century Gothic"/>
      <family val="2"/>
    </font>
    <font>
      <b/>
      <sz val="18"/>
      <color theme="0"/>
      <name val="Century Gothic"/>
      <family val="2"/>
    </font>
    <font>
      <sz val="8"/>
      <color theme="1"/>
      <name val="Century Gothic"/>
      <family val="2"/>
    </font>
    <font>
      <sz val="11"/>
      <color theme="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A50021"/>
        <bgColor indexed="64"/>
      </patternFill>
    </fill>
    <fill>
      <patternFill patternType="solid">
        <fgColor rgb="FFFF66FF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indexed="64"/>
      </bottom>
      <diagonal/>
    </border>
    <border>
      <left/>
      <right/>
      <top/>
      <bottom style="double">
        <color theme="4"/>
      </bottom>
      <diagonal/>
    </border>
    <border>
      <left/>
      <right/>
      <top style="thin">
        <color theme="4"/>
      </top>
      <bottom/>
      <diagonal/>
    </border>
  </borders>
  <cellStyleXfs count="7">
    <xf numFmtId="0" fontId="0" fillId="0" borderId="0"/>
    <xf numFmtId="0" fontId="2" fillId="2" borderId="1" applyNumberFormat="0" applyAlignment="0" applyProtection="0"/>
    <xf numFmtId="0" fontId="3" fillId="0" borderId="2" applyNumberFormat="0" applyFill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13" borderId="0" xfId="0" applyFont="1" applyFill="1"/>
    <xf numFmtId="0" fontId="10" fillId="13" borderId="0" xfId="0" applyFont="1" applyFill="1" applyAlignment="1">
      <alignment horizontal="right" vertical="center"/>
    </xf>
    <xf numFmtId="0" fontId="5" fillId="13" borderId="0" xfId="0" applyFont="1" applyFill="1" applyAlignment="1">
      <alignment vertical="center"/>
    </xf>
    <xf numFmtId="0" fontId="9" fillId="1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11" fillId="13" borderId="0" xfId="0" applyFont="1" applyFill="1" applyAlignment="1">
      <alignment vertical="center"/>
    </xf>
    <xf numFmtId="0" fontId="12" fillId="16" borderId="0" xfId="0" applyFont="1" applyFill="1" applyAlignment="1">
      <alignment vertical="center"/>
    </xf>
    <xf numFmtId="0" fontId="12" fillId="11" borderId="0" xfId="0" applyFont="1" applyFill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/>
    <xf numFmtId="0" fontId="15" fillId="0" borderId="3" xfId="0" applyFont="1" applyBorder="1"/>
    <xf numFmtId="0" fontId="16" fillId="0" borderId="3" xfId="0" applyFont="1" applyBorder="1" applyAlignment="1">
      <alignment horizontal="center" vertical="center"/>
    </xf>
    <xf numFmtId="0" fontId="15" fillId="0" borderId="0" xfId="0" applyFont="1"/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horizontal="right" vertical="center"/>
    </xf>
    <xf numFmtId="0" fontId="13" fillId="0" borderId="0" xfId="0" applyFont="1"/>
    <xf numFmtId="0" fontId="13" fillId="21" borderId="3" xfId="0" applyFont="1" applyFill="1" applyBorder="1" applyAlignment="1">
      <alignment horizontal="right"/>
    </xf>
    <xf numFmtId="0" fontId="13" fillId="21" borderId="3" xfId="0" applyFont="1" applyFill="1" applyBorder="1"/>
    <xf numFmtId="0" fontId="13" fillId="0" borderId="3" xfId="0" applyFont="1" applyBorder="1" applyAlignment="1">
      <alignment horizontal="left"/>
    </xf>
    <xf numFmtId="0" fontId="13" fillId="0" borderId="3" xfId="0" applyFont="1" applyBorder="1"/>
    <xf numFmtId="0" fontId="16" fillId="0" borderId="3" xfId="0" applyFont="1" applyBorder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8" fillId="21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7" fillId="21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13" fillId="21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16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/>
    </xf>
    <xf numFmtId="0" fontId="18" fillId="21" borderId="4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7" fillId="21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21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3" fillId="0" borderId="7" xfId="0" applyFont="1" applyBorder="1"/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22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/>
    <xf numFmtId="164" fontId="6" fillId="6" borderId="3" xfId="0" applyNumberFormat="1" applyFont="1" applyFill="1" applyBorder="1" applyAlignment="1">
      <alignment horizontal="right" vertical="center" indent="1"/>
    </xf>
    <xf numFmtId="14" fontId="7" fillId="7" borderId="3" xfId="0" applyNumberFormat="1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left" vertical="center" indent="1"/>
    </xf>
    <xf numFmtId="0" fontId="8" fillId="8" borderId="3" xfId="0" applyFont="1" applyFill="1" applyBorder="1" applyAlignment="1">
      <alignment horizontal="left" vertical="center" indent="1"/>
    </xf>
    <xf numFmtId="165" fontId="9" fillId="9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/>
    <xf numFmtId="0" fontId="11" fillId="0" borderId="3" xfId="0" applyFont="1" applyBorder="1" applyAlignment="1">
      <alignment wrapText="1"/>
    </xf>
    <xf numFmtId="0" fontId="11" fillId="0" borderId="3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22" borderId="0" xfId="0" applyFill="1"/>
    <xf numFmtId="0" fontId="24" fillId="0" borderId="3" xfId="0" applyFont="1" applyBorder="1" applyAlignment="1"/>
    <xf numFmtId="0" fontId="24" fillId="0" borderId="3" xfId="0" applyFont="1" applyBorder="1" applyAlignment="1">
      <alignment wrapText="1"/>
    </xf>
    <xf numFmtId="0" fontId="24" fillId="0" borderId="3" xfId="0" applyFont="1" applyBorder="1" applyAlignment="1">
      <alignment vertical="center" wrapText="1"/>
    </xf>
    <xf numFmtId="0" fontId="11" fillId="13" borderId="0" xfId="0" applyFont="1" applyFill="1" applyAlignment="1">
      <alignment vertical="center" wrapText="1"/>
    </xf>
    <xf numFmtId="0" fontId="2" fillId="2" borderId="1" xfId="1"/>
    <xf numFmtId="0" fontId="2" fillId="2" borderId="1" xfId="1" applyAlignment="1">
      <alignment horizontal="center" vertical="center"/>
    </xf>
    <xf numFmtId="0" fontId="2" fillId="2" borderId="1" xfId="1" applyAlignment="1">
      <alignment vertical="center"/>
    </xf>
    <xf numFmtId="0" fontId="2" fillId="2" borderId="1" xfId="1" applyAlignment="1">
      <alignment horizontal="left"/>
    </xf>
    <xf numFmtId="0" fontId="2" fillId="2" borderId="1" xfId="1" applyAlignment="1">
      <alignment horizontal="left" vertical="center"/>
    </xf>
    <xf numFmtId="9" fontId="24" fillId="0" borderId="9" xfId="0" applyNumberFormat="1" applyFont="1" applyBorder="1"/>
    <xf numFmtId="9" fontId="24" fillId="0" borderId="9" xfId="0" applyNumberFormat="1" applyFont="1" applyBorder="1" applyAlignment="1">
      <alignment vertical="center"/>
    </xf>
    <xf numFmtId="0" fontId="24" fillId="0" borderId="9" xfId="0" applyFont="1" applyBorder="1" applyAlignment="1">
      <alignment vertical="center"/>
    </xf>
    <xf numFmtId="0" fontId="1" fillId="4" borderId="2" xfId="4" applyBorder="1"/>
    <xf numFmtId="9" fontId="1" fillId="4" borderId="2" xfId="4" applyNumberFormat="1" applyBorder="1"/>
    <xf numFmtId="0" fontId="1" fillId="4" borderId="2" xfId="4" applyBorder="1" applyAlignment="1"/>
    <xf numFmtId="9" fontId="1" fillId="4" borderId="2" xfId="4" applyNumberFormat="1" applyBorder="1" applyAlignment="1">
      <alignment vertical="center"/>
    </xf>
    <xf numFmtId="0" fontId="1" fillId="4" borderId="2" xfId="4" applyBorder="1" applyAlignment="1">
      <alignment wrapText="1"/>
    </xf>
    <xf numFmtId="0" fontId="1" fillId="4" borderId="2" xfId="4" applyBorder="1" applyAlignment="1">
      <alignment vertical="center" wrapText="1"/>
    </xf>
    <xf numFmtId="0" fontId="2" fillId="2" borderId="12" xfId="1" applyBorder="1" applyAlignment="1">
      <alignment horizontal="left"/>
    </xf>
    <xf numFmtId="0" fontId="2" fillId="2" borderId="12" xfId="1" applyBorder="1"/>
    <xf numFmtId="0" fontId="2" fillId="2" borderId="12" xfId="1" applyBorder="1" applyAlignment="1">
      <alignment horizontal="center" vertical="center"/>
    </xf>
    <xf numFmtId="0" fontId="11" fillId="0" borderId="5" xfId="0" applyFont="1" applyBorder="1" applyAlignment="1"/>
    <xf numFmtId="0" fontId="24" fillId="0" borderId="5" xfId="0" applyFont="1" applyBorder="1" applyAlignment="1">
      <alignment wrapText="1"/>
    </xf>
    <xf numFmtId="0" fontId="1" fillId="3" borderId="13" xfId="3" applyBorder="1" applyAlignment="1"/>
    <xf numFmtId="0" fontId="1" fillId="3" borderId="14" xfId="3" applyBorder="1" applyAlignment="1"/>
    <xf numFmtId="0" fontId="1" fillId="3" borderId="11" xfId="3" applyBorder="1" applyAlignment="1">
      <alignment wrapText="1"/>
    </xf>
    <xf numFmtId="0" fontId="1" fillId="3" borderId="15" xfId="3" applyBorder="1" applyAlignment="1"/>
    <xf numFmtId="0" fontId="3" fillId="3" borderId="2" xfId="3" applyFont="1" applyBorder="1"/>
    <xf numFmtId="0" fontId="12" fillId="10" borderId="0" xfId="0" applyFont="1" applyFill="1" applyAlignment="1">
      <alignment horizontal="center" vertical="center"/>
    </xf>
    <xf numFmtId="0" fontId="12" fillId="14" borderId="0" xfId="0" applyFont="1" applyFill="1" applyAlignment="1">
      <alignment horizontal="center" vertical="center"/>
    </xf>
    <xf numFmtId="0" fontId="12" fillId="23" borderId="0" xfId="0" applyFont="1" applyFill="1" applyAlignment="1">
      <alignment vertical="center"/>
    </xf>
    <xf numFmtId="0" fontId="12" fillId="24" borderId="0" xfId="0" applyFont="1" applyFill="1" applyAlignment="1">
      <alignment vertical="center"/>
    </xf>
    <xf numFmtId="0" fontId="12" fillId="25" borderId="0" xfId="0" applyFont="1" applyFill="1" applyAlignment="1">
      <alignment vertical="center"/>
    </xf>
    <xf numFmtId="0" fontId="12" fillId="27" borderId="0" xfId="0" applyFont="1" applyFill="1" applyAlignment="1">
      <alignment vertical="center"/>
    </xf>
    <xf numFmtId="0" fontId="25" fillId="28" borderId="0" xfId="0" applyFont="1" applyFill="1" applyAlignment="1">
      <alignment vertical="center"/>
    </xf>
    <xf numFmtId="0" fontId="0" fillId="13" borderId="0" xfId="0" applyFill="1" applyAlignment="1">
      <alignment vertical="center"/>
    </xf>
    <xf numFmtId="0" fontId="12" fillId="26" borderId="0" xfId="0" applyFont="1" applyFill="1" applyAlignment="1">
      <alignment vertical="center"/>
    </xf>
    <xf numFmtId="0" fontId="12" fillId="30" borderId="0" xfId="0" applyFont="1" applyFill="1" applyAlignment="1">
      <alignment vertical="center"/>
    </xf>
    <xf numFmtId="0" fontId="25" fillId="29" borderId="0" xfId="0" applyFont="1" applyFill="1" applyAlignment="1">
      <alignment vertical="center"/>
    </xf>
    <xf numFmtId="0" fontId="25" fillId="5" borderId="10" xfId="5" applyFont="1" applyBorder="1" applyAlignment="1">
      <alignment horizontal="center"/>
    </xf>
    <xf numFmtId="0" fontId="25" fillId="5" borderId="1" xfId="5" applyFont="1" applyBorder="1" applyAlignment="1">
      <alignment horizontal="center"/>
    </xf>
    <xf numFmtId="0" fontId="3" fillId="3" borderId="2" xfId="2" applyFill="1" applyAlignment="1">
      <alignment horizontal="center"/>
    </xf>
    <xf numFmtId="0" fontId="3" fillId="3" borderId="2" xfId="2" applyFill="1" applyAlignment="1">
      <alignment horizontal="center" wrapText="1"/>
    </xf>
    <xf numFmtId="0" fontId="1" fillId="4" borderId="16" xfId="4" applyBorder="1"/>
    <xf numFmtId="9" fontId="1" fillId="4" borderId="16" xfId="4" applyNumberFormat="1" applyBorder="1"/>
    <xf numFmtId="0" fontId="1" fillId="4" borderId="17" xfId="4" applyBorder="1" applyAlignment="1"/>
    <xf numFmtId="9" fontId="1" fillId="4" borderId="17" xfId="4" applyNumberFormat="1" applyBorder="1" applyAlignment="1">
      <alignment vertical="center"/>
    </xf>
    <xf numFmtId="9" fontId="5" fillId="13" borderId="0" xfId="0" applyNumberFormat="1" applyFont="1" applyFill="1"/>
    <xf numFmtId="164" fontId="23" fillId="6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9" fontId="0" fillId="0" borderId="0" xfId="6" applyFont="1"/>
  </cellXfs>
  <cellStyles count="7">
    <cellStyle name="20% - Accent4" xfId="4" builtinId="42"/>
    <cellStyle name="20% - Accent5" xfId="5" builtinId="46"/>
    <cellStyle name="40% - Accent3" xfId="3" builtinId="39"/>
    <cellStyle name="Input" xfId="1" builtinId="20"/>
    <cellStyle name="Normal" xfId="0" builtinId="0"/>
    <cellStyle name="Percent" xfId="6" builtinId="5"/>
    <cellStyle name="Total" xfId="2" builtinId="25"/>
  </cellStyles>
  <dxfs count="98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numFmt numFmtId="13" formatCode="0%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4"/>
        </top>
        <bottom style="double">
          <color theme="4"/>
        </bottom>
        <vertical/>
        <horizontal/>
      </border>
    </dxf>
    <dxf>
      <border outline="0">
        <top style="thin">
          <color theme="4"/>
        </top>
      </border>
    </dxf>
    <dxf>
      <border outline="0">
        <top style="thin">
          <color theme="4"/>
        </top>
        <bottom style="double">
          <color theme="4"/>
        </bottom>
      </border>
    </dxf>
    <dxf>
      <alignment horizontal="general" vertical="center" textRotation="0" wrapText="0" indent="0" justifyLastLine="0" shrinkToFit="0" readingOrder="0"/>
    </dxf>
    <dxf>
      <border outline="0">
        <bottom style="double">
          <color theme="4"/>
        </bottom>
      </border>
    </dxf>
    <dxf>
      <numFmt numFmtId="13" formatCode="0%"/>
    </dxf>
    <dxf>
      <fill>
        <patternFill>
          <bgColor theme="2" tint="-0.499984740745262"/>
        </patternFill>
      </fill>
    </dxf>
    <dxf>
      <fill>
        <patternFill>
          <bgColor theme="2" tint="-0.499984740745262"/>
        </patternFill>
      </fill>
    </dxf>
    <dxf>
      <fill>
        <patternFill>
          <bgColor theme="1" tint="0.34998626667073579"/>
        </patternFill>
      </fill>
    </dxf>
    <dxf>
      <fill>
        <patternFill>
          <bgColor rgb="FFFF66FF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ill>
        <patternFill>
          <bgColor rgb="FF00B0F0"/>
        </patternFill>
      </fill>
    </dxf>
    <dxf>
      <fill>
        <patternFill>
          <bgColor theme="5"/>
        </patternFill>
      </fill>
    </dxf>
    <dxf>
      <fill>
        <patternFill>
          <bgColor rgb="FF92D050"/>
        </patternFill>
      </fill>
    </dxf>
    <dxf>
      <fill>
        <patternFill>
          <bgColor rgb="FF7030A0"/>
        </patternFill>
      </fill>
    </dxf>
    <dxf>
      <fill>
        <patternFill>
          <bgColor theme="7" tint="0.39994506668294322"/>
        </patternFill>
      </fill>
    </dxf>
    <dxf>
      <fill>
        <patternFill>
          <bgColor rgb="FF002060"/>
        </patternFill>
      </fill>
    </dxf>
    <dxf>
      <fill>
        <patternFill>
          <bgColor rgb="FF003300"/>
        </patternFill>
      </fill>
    </dxf>
    <dxf>
      <fill>
        <patternFill>
          <bgColor rgb="FFA50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A50021"/>
      <color rgb="FF003300"/>
      <color rgb="FFFF66FF"/>
      <color rgb="FFFF00FF"/>
      <color rgb="FF000066"/>
      <color rgb="FFCCFF66"/>
      <color rgb="FF9900FF"/>
      <color rgb="FFFFCC66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8537CBF-92BB-43F8-B4A0-4ED0AA3934C0}" name="Table1" displayName="Table1" ref="M46:AQ59" totalsRowShown="0" headerRowDxfId="66" dataDxfId="64" headerRowBorderDxfId="65" tableBorderDxfId="63" totalsRowBorderDxfId="62" headerRowCellStyle="20% - Accent4" dataCellStyle="20% - Accent4">
  <autoFilter ref="M46:AQ59" xr:uid="{062760A5-BB01-408E-88E6-67B6B3196A99}">
    <filterColumn colId="0">
      <filters>
        <filter val="Total AWOP"/>
      </filters>
    </filterColumn>
  </autoFilter>
  <tableColumns count="31">
    <tableColumn id="1" xr3:uid="{1E5761C0-A787-41C2-A48A-0F0B9C5CF386}" name="Column1" dataDxfId="61" dataCellStyle="20% - Accent4"/>
    <tableColumn id="2" xr3:uid="{BA7A1403-E654-427B-A739-F2F3BA6912E6}" name="Column2" dataDxfId="60" dataCellStyle="20% - Accent4"/>
    <tableColumn id="3" xr3:uid="{F6020EEF-45C6-4C4C-9394-99CCCCCD0E8A}" name="Column3" dataDxfId="59" dataCellStyle="20% - Accent4"/>
    <tableColumn id="4" xr3:uid="{EEB7F183-77C6-458B-9598-0485405595A5}" name="Column4" dataDxfId="58" dataCellStyle="20% - Accent4"/>
    <tableColumn id="5" xr3:uid="{714E829F-0D45-4803-94DE-F764E7E5D163}" name="Column5" dataDxfId="57" dataCellStyle="20% - Accent4"/>
    <tableColumn id="6" xr3:uid="{9E0CFCA7-1E1A-4F32-9CFC-8278E3A198BE}" name="Column6" dataDxfId="56" dataCellStyle="20% - Accent4"/>
    <tableColumn id="7" xr3:uid="{49158DEC-899A-44F5-AA48-B973A23D3A8F}" name="Column7" dataDxfId="55" dataCellStyle="20% - Accent4"/>
    <tableColumn id="8" xr3:uid="{05A4328A-4A5C-4D4A-997E-65D3F4A6D46D}" name="Column8" dataDxfId="54" dataCellStyle="20% - Accent4"/>
    <tableColumn id="9" xr3:uid="{F308FE34-AE66-4E6E-8EE3-121EEE674A36}" name="Column9" dataDxfId="53" dataCellStyle="20% - Accent4"/>
    <tableColumn id="10" xr3:uid="{A355A7C9-694F-4A1E-B43A-EFE1296EC26E}" name="Column10" dataDxfId="52" dataCellStyle="20% - Accent4"/>
    <tableColumn id="11" xr3:uid="{2681BB3B-9794-49D6-BD25-FE071CD7CBCF}" name="Column11" dataDxfId="51" dataCellStyle="20% - Accent4"/>
    <tableColumn id="12" xr3:uid="{763D013D-8895-42C8-9BF9-E031E5A81103}" name="Column12" dataDxfId="50" dataCellStyle="20% - Accent4"/>
    <tableColumn id="13" xr3:uid="{A1304649-C2E2-4330-9165-C421CE81B41B}" name="Column13" dataDxfId="49" dataCellStyle="20% - Accent4"/>
    <tableColumn id="14" xr3:uid="{348F764F-9D66-4297-89EB-9F58104A20A2}" name="Column14" dataDxfId="48" dataCellStyle="20% - Accent4"/>
    <tableColumn id="15" xr3:uid="{86142F87-C316-4C17-8F1D-118BCF5BB31D}" name="Column15" dataDxfId="47" dataCellStyle="20% - Accent4"/>
    <tableColumn id="16" xr3:uid="{CCC585D6-5FB5-4B17-BAC7-DFDC4311C7F3}" name="Column16" dataDxfId="46" dataCellStyle="20% - Accent4"/>
    <tableColumn id="17" xr3:uid="{80F08BBB-8FE2-4817-BEF7-C1934D7BEE6E}" name="Column17" dataDxfId="45" dataCellStyle="20% - Accent4"/>
    <tableColumn id="18" xr3:uid="{3B3CE11A-FEB5-423A-A1F3-168D95249DBC}" name="Column18" dataDxfId="44" dataCellStyle="20% - Accent4"/>
    <tableColumn id="19" xr3:uid="{0F82A24F-2A21-4FAD-A469-B056A77346B6}" name="Column19" dataDxfId="43" dataCellStyle="20% - Accent4"/>
    <tableColumn id="20" xr3:uid="{47F86EAE-8C4B-4D7A-A2A0-FD78FADCF542}" name="Column20" dataDxfId="42" dataCellStyle="20% - Accent4"/>
    <tableColumn id="21" xr3:uid="{144EB2EC-03CD-4F05-A181-5BFC5A87AE6B}" name="Column21" dataDxfId="41" dataCellStyle="20% - Accent4"/>
    <tableColumn id="22" xr3:uid="{4F167EA7-D13A-46E3-96E2-55E9B4B45B9D}" name="Column22" dataDxfId="40" dataCellStyle="20% - Accent4"/>
    <tableColumn id="23" xr3:uid="{50EB0D51-1B2D-4E8D-993C-8CB24DEA36EF}" name="Column23" dataDxfId="39" dataCellStyle="20% - Accent4"/>
    <tableColumn id="24" xr3:uid="{6D570B02-4655-403E-A064-B7F54BF1FA11}" name="Column24" dataDxfId="38" dataCellStyle="20% - Accent4"/>
    <tableColumn id="25" xr3:uid="{E5059A1B-2BBB-4107-90CF-B4BAE3E4B260}" name="Column25" dataDxfId="37" dataCellStyle="20% - Accent4"/>
    <tableColumn id="26" xr3:uid="{AA57A780-D003-49ED-A43D-A3F6BCF0628A}" name="Column26" dataDxfId="36" dataCellStyle="20% - Accent4"/>
    <tableColumn id="27" xr3:uid="{A2884055-6EB1-46D1-8E3D-BD21585CD1D3}" name="Column27" dataDxfId="35" dataCellStyle="20% - Accent4"/>
    <tableColumn id="28" xr3:uid="{48087D5B-3D64-4B84-B2FC-02B8F8862BDE}" name="Column28" dataDxfId="34" dataCellStyle="20% - Accent4"/>
    <tableColumn id="29" xr3:uid="{36AFAAA3-58CF-4534-A903-08470A5F41BA}" name="Column29" dataDxfId="33" dataCellStyle="20% - Accent4"/>
    <tableColumn id="30" xr3:uid="{F82A610B-539C-4BE4-8156-A4D4273859F0}" name="Column30" dataDxfId="32" dataCellStyle="20% - Accent4"/>
    <tableColumn id="31" xr3:uid="{DEC5C7FA-0449-4E0B-80EF-F9408F8C2C6D}" name="Column31" dataDxfId="31" dataCellStyle="20% - Accent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63A80D6-39CF-48EE-AB79-37CE791FC6BD}" name="Attendance_Criteria" displayName="Attendance_Criteria" ref="A2:B15" totalsRowShown="0">
  <autoFilter ref="A2:B15" xr:uid="{6FF3B8C2-58E8-436C-813A-2FD837824A7D}"/>
  <tableColumns count="2">
    <tableColumn id="1" xr3:uid="{CC7A1CE3-AD55-40EB-9FF3-FDF9DAF7593E}" name="Criteria"/>
    <tableColumn id="2" xr3:uid="{AA7004AF-1A83-417C-A8D5-7DDACC1E2FD9}" name="Abbreviatio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8A23F93-0BEF-4C35-9EC6-675A3AC77513}" name="Shift_A" displayName="Shift_A" ref="E1:O43" totalsRowShown="0" headerRowDxfId="14" dataDxfId="12" headerRowBorderDxfId="13" tableBorderDxfId="11">
  <autoFilter ref="E1:O43" xr:uid="{B1996B54-1C5F-47CA-B608-E229C7FB48E8}"/>
  <tableColumns count="11">
    <tableColumn id="1" xr3:uid="{AB585177-451D-475E-A094-CE4CAB4B75CF}" name="Shift A" dataDxfId="10"/>
    <tableColumn id="2" xr3:uid="{74969C5C-29D2-4DE5-8EC9-AFFB32F5F61D}" name="Column1" dataDxfId="9"/>
    <tableColumn id="3" xr3:uid="{407390FA-5708-4D46-96C9-12DDC0785A2E}" name="Column2" dataDxfId="8"/>
    <tableColumn id="4" xr3:uid="{D67EA094-D8C0-466E-AD89-569B768A5F87}" name="Machines" dataDxfId="7"/>
    <tableColumn id="5" xr3:uid="{6064D620-C0F7-42CD-A594-43583892D1EB}" name="Column3" dataDxfId="6"/>
    <tableColumn id="6" xr3:uid="{2FCD3EE6-7D84-40C3-8D87-7900EB965F8D}" name="Column4" dataDxfId="5"/>
    <tableColumn id="7" xr3:uid="{FE1EF996-4C16-4C24-BF4E-81A8DDDD2BFD}" name="Column5" dataDxfId="4"/>
    <tableColumn id="8" xr3:uid="{BCBF98A6-0EA9-4062-979A-B26894522247}" name="Column6" dataDxfId="3"/>
    <tableColumn id="9" xr3:uid="{EBB4CE8C-1CCA-42EF-8A79-890EDEBA81A6}" name="Column7" dataDxfId="2"/>
    <tableColumn id="10" xr3:uid="{9155D7A9-3340-4F20-828B-413568AC708F}" name="Column8" dataDxfId="1"/>
    <tableColumn id="11" xr3:uid="{53504EE1-47D2-4C76-B56F-74933E80D0E2}" name="Column9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51228-7E6C-47E4-AAD9-A18A864A218F}">
  <dimension ref="A1:AS61"/>
  <sheetViews>
    <sheetView zoomScale="55" zoomScaleNormal="55" workbookViewId="0">
      <pane xSplit="3" ySplit="4" topLeftCell="W5" activePane="bottomRight" state="frozen"/>
      <selection pane="topRight" activeCell="D1" sqref="D1"/>
      <selection pane="bottomLeft" activeCell="A5" sqref="A5"/>
      <selection pane="bottomRight" activeCell="T48" sqref="T48"/>
    </sheetView>
  </sheetViews>
  <sheetFormatPr defaultColWidth="12" defaultRowHeight="14.4" x14ac:dyDescent="0.3"/>
  <cols>
    <col min="1" max="1" width="4.21875" customWidth="1"/>
    <col min="2" max="2" width="23.21875" customWidth="1"/>
    <col min="3" max="3" width="27.21875" bestFit="1" customWidth="1"/>
    <col min="4" max="4" width="21.33203125" customWidth="1"/>
    <col min="5" max="6" width="7.33203125" bestFit="1" customWidth="1"/>
    <col min="7" max="7" width="6.44140625" bestFit="1" customWidth="1"/>
    <col min="8" max="8" width="9.21875" bestFit="1" customWidth="1"/>
    <col min="9" max="9" width="8.109375" bestFit="1" customWidth="1"/>
    <col min="10" max="10" width="16.88671875" bestFit="1" customWidth="1"/>
    <col min="11" max="11" width="7.33203125" bestFit="1" customWidth="1"/>
    <col min="12" max="12" width="14.77734375" bestFit="1" customWidth="1"/>
    <col min="13" max="13" width="17.6640625" bestFit="1" customWidth="1"/>
    <col min="14" max="19" width="13.6640625" customWidth="1"/>
    <col min="20" max="20" width="14.6640625" bestFit="1" customWidth="1"/>
    <col min="21" max="21" width="13.6640625" customWidth="1"/>
    <col min="22" max="22" width="14.5546875" customWidth="1"/>
    <col min="23" max="23" width="14.109375" customWidth="1"/>
    <col min="24" max="25" width="14.5546875" customWidth="1"/>
    <col min="26" max="26" width="16.33203125" bestFit="1" customWidth="1"/>
    <col min="27" max="31" width="14.5546875" customWidth="1"/>
    <col min="32" max="32" width="15" customWidth="1"/>
    <col min="33" max="33" width="14.5546875" customWidth="1"/>
    <col min="34" max="37" width="15" customWidth="1"/>
    <col min="38" max="38" width="16.77734375" bestFit="1" customWidth="1"/>
    <col min="39" max="42" width="15" customWidth="1"/>
    <col min="43" max="43" width="14.5546875" customWidth="1"/>
    <col min="44" max="44" width="11.33203125" bestFit="1" customWidth="1"/>
    <col min="45" max="45" width="4.21875" customWidth="1"/>
  </cols>
  <sheetData>
    <row r="1" spans="2:44" ht="27.6" x14ac:dyDescent="0.3">
      <c r="B1" s="56">
        <v>0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1"/>
    </row>
    <row r="2" spans="2:44" ht="15.6" x14ac:dyDescent="0.3"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1"/>
    </row>
    <row r="3" spans="2:44" s="3" customFormat="1" ht="23.4" x14ac:dyDescent="0.3">
      <c r="B3" s="59">
        <f>DATE(2020,3,1)</f>
        <v>43891</v>
      </c>
      <c r="C3" s="59"/>
      <c r="D3" s="59"/>
      <c r="E3" s="119" t="s">
        <v>109</v>
      </c>
      <c r="F3" s="119"/>
      <c r="G3" s="119"/>
      <c r="H3" s="119"/>
      <c r="I3" s="119"/>
      <c r="J3" s="119"/>
      <c r="K3" s="119"/>
      <c r="L3" s="119"/>
      <c r="M3" s="60" t="str">
        <f>TEXT(M4,"aaa")</f>
        <v>Sun</v>
      </c>
      <c r="N3" s="60" t="str">
        <f t="shared" ref="N3:AQ3" si="0">TEXT(N4,"aaa")</f>
        <v>Mon</v>
      </c>
      <c r="O3" s="60" t="str">
        <f t="shared" si="0"/>
        <v>Tue</v>
      </c>
      <c r="P3" s="60" t="str">
        <f t="shared" si="0"/>
        <v>Wed</v>
      </c>
      <c r="Q3" s="60" t="str">
        <f t="shared" si="0"/>
        <v>Thu</v>
      </c>
      <c r="R3" s="60" t="str">
        <f t="shared" si="0"/>
        <v>Fri</v>
      </c>
      <c r="S3" s="60" t="str">
        <f t="shared" si="0"/>
        <v>Sat</v>
      </c>
      <c r="T3" s="60" t="str">
        <f t="shared" si="0"/>
        <v>Sun</v>
      </c>
      <c r="U3" s="60" t="str">
        <f t="shared" si="0"/>
        <v>Mon</v>
      </c>
      <c r="V3" s="60" t="str">
        <f t="shared" si="0"/>
        <v>Tue</v>
      </c>
      <c r="W3" s="60" t="str">
        <f t="shared" si="0"/>
        <v>Wed</v>
      </c>
      <c r="X3" s="60" t="str">
        <f t="shared" si="0"/>
        <v>Thu</v>
      </c>
      <c r="Y3" s="60" t="str">
        <f t="shared" si="0"/>
        <v>Fri</v>
      </c>
      <c r="Z3" s="60" t="str">
        <f t="shared" si="0"/>
        <v>Sat</v>
      </c>
      <c r="AA3" s="60" t="str">
        <f t="shared" si="0"/>
        <v>Sun</v>
      </c>
      <c r="AB3" s="60" t="str">
        <f t="shared" si="0"/>
        <v>Mon</v>
      </c>
      <c r="AC3" s="60" t="str">
        <f t="shared" si="0"/>
        <v>Tue</v>
      </c>
      <c r="AD3" s="60" t="str">
        <f t="shared" si="0"/>
        <v>Wed</v>
      </c>
      <c r="AE3" s="60" t="str">
        <f t="shared" si="0"/>
        <v>Thu</v>
      </c>
      <c r="AF3" s="60" t="str">
        <f t="shared" si="0"/>
        <v>Fri</v>
      </c>
      <c r="AG3" s="60" t="str">
        <f t="shared" si="0"/>
        <v>Sat</v>
      </c>
      <c r="AH3" s="60" t="str">
        <f t="shared" si="0"/>
        <v>Sun</v>
      </c>
      <c r="AI3" s="60" t="str">
        <f t="shared" si="0"/>
        <v>Mon</v>
      </c>
      <c r="AJ3" s="60" t="str">
        <f t="shared" si="0"/>
        <v>Tue</v>
      </c>
      <c r="AK3" s="60" t="str">
        <f t="shared" si="0"/>
        <v>Wed</v>
      </c>
      <c r="AL3" s="60" t="str">
        <f t="shared" si="0"/>
        <v>Thu</v>
      </c>
      <c r="AM3" s="60" t="str">
        <f t="shared" si="0"/>
        <v>Fri</v>
      </c>
      <c r="AN3" s="60" t="str">
        <f t="shared" si="0"/>
        <v>Sat</v>
      </c>
      <c r="AO3" s="60" t="str">
        <f t="shared" si="0"/>
        <v>Sun</v>
      </c>
      <c r="AP3" s="60" t="str">
        <f t="shared" si="0"/>
        <v>Mon</v>
      </c>
      <c r="AQ3" s="60" t="str">
        <f t="shared" si="0"/>
        <v>Tue</v>
      </c>
      <c r="AR3" s="2"/>
    </row>
    <row r="4" spans="2:44" s="3" customFormat="1" ht="15" x14ac:dyDescent="0.3">
      <c r="B4" s="61" t="s">
        <v>30</v>
      </c>
      <c r="C4" s="61" t="s">
        <v>87</v>
      </c>
      <c r="D4" s="61" t="s">
        <v>31</v>
      </c>
      <c r="E4" s="61" t="s">
        <v>33</v>
      </c>
      <c r="F4" s="61" t="s">
        <v>34</v>
      </c>
      <c r="G4" s="61" t="s">
        <v>35</v>
      </c>
      <c r="H4" s="61" t="s">
        <v>36</v>
      </c>
      <c r="I4" s="61" t="s">
        <v>37</v>
      </c>
      <c r="J4" s="61" t="s">
        <v>38</v>
      </c>
      <c r="K4" s="62">
        <v>834</v>
      </c>
      <c r="L4" s="61" t="s">
        <v>39</v>
      </c>
      <c r="M4" s="63">
        <f>$B3</f>
        <v>43891</v>
      </c>
      <c r="N4" s="63">
        <f>$B3+1</f>
        <v>43892</v>
      </c>
      <c r="O4" s="63">
        <f>$B3+2</f>
        <v>43893</v>
      </c>
      <c r="P4" s="63">
        <f>$B3+3</f>
        <v>43894</v>
      </c>
      <c r="Q4" s="63">
        <f>$B3+4</f>
        <v>43895</v>
      </c>
      <c r="R4" s="63">
        <f>$B3+5</f>
        <v>43896</v>
      </c>
      <c r="S4" s="63">
        <f>$B3+6</f>
        <v>43897</v>
      </c>
      <c r="T4" s="63">
        <f>$B3+7</f>
        <v>43898</v>
      </c>
      <c r="U4" s="63">
        <f>$B3+8</f>
        <v>43899</v>
      </c>
      <c r="V4" s="63">
        <f>$B3+9</f>
        <v>43900</v>
      </c>
      <c r="W4" s="63">
        <f>$B3+10</f>
        <v>43901</v>
      </c>
      <c r="X4" s="63">
        <f>$B3+11</f>
        <v>43902</v>
      </c>
      <c r="Y4" s="63">
        <f>$B3+12</f>
        <v>43903</v>
      </c>
      <c r="Z4" s="63">
        <f>$B3+13</f>
        <v>43904</v>
      </c>
      <c r="AA4" s="63">
        <f>$B3+14</f>
        <v>43905</v>
      </c>
      <c r="AB4" s="63">
        <f>$B3+15</f>
        <v>43906</v>
      </c>
      <c r="AC4" s="63">
        <f>$B3+16</f>
        <v>43907</v>
      </c>
      <c r="AD4" s="63">
        <f>$B3+17</f>
        <v>43908</v>
      </c>
      <c r="AE4" s="63">
        <f>$B3+18</f>
        <v>43909</v>
      </c>
      <c r="AF4" s="63">
        <f>$B3+19</f>
        <v>43910</v>
      </c>
      <c r="AG4" s="63">
        <f>$B3+20</f>
        <v>43911</v>
      </c>
      <c r="AH4" s="63">
        <f>$B3+21</f>
        <v>43912</v>
      </c>
      <c r="AI4" s="63">
        <f>$B3+22</f>
        <v>43913</v>
      </c>
      <c r="AJ4" s="63">
        <f>$B3+23</f>
        <v>43914</v>
      </c>
      <c r="AK4" s="63">
        <f>$B3+24</f>
        <v>43915</v>
      </c>
      <c r="AL4" s="63">
        <f>$B3+25</f>
        <v>43916</v>
      </c>
      <c r="AM4" s="63">
        <f>$B3+26</f>
        <v>43917</v>
      </c>
      <c r="AN4" s="63">
        <f>$B3+27</f>
        <v>43918</v>
      </c>
      <c r="AO4" s="63">
        <f>$B3+28</f>
        <v>43919</v>
      </c>
      <c r="AP4" s="63">
        <f>$B3+29</f>
        <v>43920</v>
      </c>
      <c r="AQ4" s="63">
        <f>$B3+30</f>
        <v>43921</v>
      </c>
      <c r="AR4" s="2"/>
    </row>
    <row r="5" spans="2:44" s="3" customFormat="1" ht="15" x14ac:dyDescent="0.3">
      <c r="B5" s="78">
        <v>6008728</v>
      </c>
      <c r="C5" s="75" t="s">
        <v>40</v>
      </c>
      <c r="D5" s="75" t="s">
        <v>41</v>
      </c>
      <c r="E5" s="75"/>
      <c r="F5" s="75"/>
      <c r="G5" s="75"/>
      <c r="H5" s="75"/>
      <c r="I5" s="75"/>
      <c r="J5" s="75"/>
      <c r="K5" s="75"/>
      <c r="L5" s="75"/>
      <c r="M5" s="110" t="s">
        <v>18</v>
      </c>
      <c r="N5" s="111" t="s">
        <v>18</v>
      </c>
      <c r="O5" s="111" t="s">
        <v>18</v>
      </c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2"/>
    </row>
    <row r="6" spans="2:44" s="3" customFormat="1" ht="15" x14ac:dyDescent="0.3">
      <c r="B6" s="78">
        <v>6147410</v>
      </c>
      <c r="C6" s="75" t="s">
        <v>42</v>
      </c>
      <c r="D6" s="75" t="s">
        <v>43</v>
      </c>
      <c r="E6" s="76"/>
      <c r="F6" s="77"/>
      <c r="G6" s="76">
        <v>2</v>
      </c>
      <c r="H6" s="77"/>
      <c r="I6" s="77"/>
      <c r="J6" s="77"/>
      <c r="K6" s="77"/>
      <c r="L6" s="77"/>
      <c r="M6" s="110" t="s">
        <v>18</v>
      </c>
      <c r="N6" s="111" t="s">
        <v>18</v>
      </c>
      <c r="O6" s="111" t="s">
        <v>18</v>
      </c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2"/>
    </row>
    <row r="7" spans="2:44" s="3" customFormat="1" ht="15" x14ac:dyDescent="0.3">
      <c r="B7" s="78">
        <v>6009411</v>
      </c>
      <c r="C7" s="75" t="s">
        <v>44</v>
      </c>
      <c r="D7" s="75" t="s">
        <v>45</v>
      </c>
      <c r="E7" s="76">
        <v>2</v>
      </c>
      <c r="F7" s="76"/>
      <c r="G7" s="76"/>
      <c r="H7" s="76"/>
      <c r="I7" s="76"/>
      <c r="J7" s="76"/>
      <c r="K7" s="76"/>
      <c r="L7" s="76"/>
      <c r="M7" s="110" t="s">
        <v>22</v>
      </c>
      <c r="N7" s="111" t="s">
        <v>18</v>
      </c>
      <c r="O7" s="111" t="s">
        <v>18</v>
      </c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2"/>
    </row>
    <row r="8" spans="2:44" s="3" customFormat="1" ht="15" x14ac:dyDescent="0.3">
      <c r="B8" s="78">
        <v>6008747</v>
      </c>
      <c r="C8" s="75" t="s">
        <v>46</v>
      </c>
      <c r="D8" s="75" t="s">
        <v>45</v>
      </c>
      <c r="E8" s="76">
        <v>2</v>
      </c>
      <c r="F8" s="76"/>
      <c r="G8" s="76"/>
      <c r="H8" s="76"/>
      <c r="I8" s="76"/>
      <c r="J8" s="76"/>
      <c r="K8" s="76"/>
      <c r="L8" s="76"/>
      <c r="M8" s="110" t="s">
        <v>22</v>
      </c>
      <c r="N8" s="111" t="s">
        <v>18</v>
      </c>
      <c r="O8" s="111" t="s">
        <v>18</v>
      </c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2"/>
    </row>
    <row r="9" spans="2:44" s="3" customFormat="1" ht="15" x14ac:dyDescent="0.3">
      <c r="B9" s="78">
        <v>6009426</v>
      </c>
      <c r="C9" s="75" t="s">
        <v>47</v>
      </c>
      <c r="D9" s="75" t="s">
        <v>48</v>
      </c>
      <c r="E9" s="76">
        <v>2</v>
      </c>
      <c r="F9" s="76"/>
      <c r="G9" s="76">
        <v>0</v>
      </c>
      <c r="H9" s="76"/>
      <c r="I9" s="76"/>
      <c r="J9" s="76"/>
      <c r="K9" s="76"/>
      <c r="L9" s="76"/>
      <c r="M9" s="110" t="s">
        <v>22</v>
      </c>
      <c r="N9" s="111" t="s">
        <v>18</v>
      </c>
      <c r="O9" s="111" t="s">
        <v>18</v>
      </c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2"/>
    </row>
    <row r="10" spans="2:44" s="3" customFormat="1" ht="15" x14ac:dyDescent="0.3">
      <c r="B10" s="78">
        <v>6021651</v>
      </c>
      <c r="C10" s="75" t="s">
        <v>49</v>
      </c>
      <c r="D10" s="75" t="s">
        <v>48</v>
      </c>
      <c r="E10" s="76">
        <v>2</v>
      </c>
      <c r="F10" s="76"/>
      <c r="G10" s="76"/>
      <c r="H10" s="76"/>
      <c r="I10" s="76">
        <v>2</v>
      </c>
      <c r="J10" s="76">
        <v>2</v>
      </c>
      <c r="K10" s="76"/>
      <c r="L10" s="76"/>
      <c r="M10" s="110" t="s">
        <v>22</v>
      </c>
      <c r="N10" s="111" t="s">
        <v>18</v>
      </c>
      <c r="O10" s="111" t="s">
        <v>18</v>
      </c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2"/>
    </row>
    <row r="11" spans="2:44" s="3" customFormat="1" ht="15" x14ac:dyDescent="0.3">
      <c r="B11" s="78">
        <v>6073573</v>
      </c>
      <c r="C11" s="75" t="s">
        <v>50</v>
      </c>
      <c r="D11" s="75" t="s">
        <v>48</v>
      </c>
      <c r="E11" s="76">
        <v>2</v>
      </c>
      <c r="F11" s="76"/>
      <c r="G11" s="76"/>
      <c r="H11" s="76"/>
      <c r="I11" s="76"/>
      <c r="J11" s="76"/>
      <c r="K11" s="76"/>
      <c r="L11" s="76"/>
      <c r="M11" s="110" t="s">
        <v>22</v>
      </c>
      <c r="N11" s="111" t="s">
        <v>18</v>
      </c>
      <c r="O11" s="111" t="s">
        <v>18</v>
      </c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2"/>
    </row>
    <row r="12" spans="2:44" s="3" customFormat="1" ht="15" x14ac:dyDescent="0.3">
      <c r="B12" s="78">
        <v>20013700</v>
      </c>
      <c r="C12" s="75" t="s">
        <v>51</v>
      </c>
      <c r="D12" s="75" t="s">
        <v>48</v>
      </c>
      <c r="E12" s="76">
        <v>2</v>
      </c>
      <c r="F12" s="76"/>
      <c r="G12" s="76"/>
      <c r="H12" s="76"/>
      <c r="I12" s="76"/>
      <c r="J12" s="76"/>
      <c r="K12" s="76"/>
      <c r="L12" s="76"/>
      <c r="M12" s="110" t="s">
        <v>22</v>
      </c>
      <c r="N12" s="111" t="s">
        <v>18</v>
      </c>
      <c r="O12" s="111" t="s">
        <v>18</v>
      </c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2"/>
    </row>
    <row r="13" spans="2:44" s="3" customFormat="1" ht="15" x14ac:dyDescent="0.3">
      <c r="B13" s="78">
        <v>6050335</v>
      </c>
      <c r="C13" s="75" t="s">
        <v>52</v>
      </c>
      <c r="D13" s="75" t="s">
        <v>48</v>
      </c>
      <c r="E13" s="76">
        <v>2</v>
      </c>
      <c r="F13" s="76"/>
      <c r="G13" s="76">
        <v>0</v>
      </c>
      <c r="H13" s="76"/>
      <c r="I13" s="76"/>
      <c r="J13" s="76"/>
      <c r="K13" s="76"/>
      <c r="L13" s="76"/>
      <c r="M13" s="110" t="s">
        <v>22</v>
      </c>
      <c r="N13" s="111" t="s">
        <v>18</v>
      </c>
      <c r="O13" s="111" t="s">
        <v>18</v>
      </c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2"/>
    </row>
    <row r="14" spans="2:44" s="3" customFormat="1" ht="15" x14ac:dyDescent="0.3">
      <c r="B14" s="78">
        <v>6103195</v>
      </c>
      <c r="C14" s="75" t="s">
        <v>53</v>
      </c>
      <c r="D14" s="75" t="s">
        <v>48</v>
      </c>
      <c r="E14" s="76"/>
      <c r="F14" s="76"/>
      <c r="G14" s="76">
        <v>2</v>
      </c>
      <c r="H14" s="76"/>
      <c r="I14" s="76"/>
      <c r="J14" s="76"/>
      <c r="K14" s="76"/>
      <c r="L14" s="76"/>
      <c r="M14" s="110" t="s">
        <v>22</v>
      </c>
      <c r="N14" s="111" t="s">
        <v>18</v>
      </c>
      <c r="O14" s="111" t="s">
        <v>2</v>
      </c>
      <c r="P14" s="111" t="s">
        <v>23</v>
      </c>
      <c r="Q14" s="111" t="s">
        <v>24</v>
      </c>
      <c r="R14" s="111" t="s">
        <v>19</v>
      </c>
      <c r="S14" s="111" t="s">
        <v>20</v>
      </c>
      <c r="T14" s="111" t="s">
        <v>21</v>
      </c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2"/>
    </row>
    <row r="15" spans="2:44" s="3" customFormat="1" ht="15" x14ac:dyDescent="0.3">
      <c r="B15" s="78">
        <v>6099096</v>
      </c>
      <c r="C15" s="75" t="s">
        <v>54</v>
      </c>
      <c r="D15" s="75" t="s">
        <v>48</v>
      </c>
      <c r="E15" s="76"/>
      <c r="F15" s="76"/>
      <c r="G15" s="76">
        <v>2</v>
      </c>
      <c r="H15" s="76"/>
      <c r="I15" s="76"/>
      <c r="J15" s="76"/>
      <c r="K15" s="76"/>
      <c r="L15" s="76"/>
      <c r="M15" s="110" t="s">
        <v>22</v>
      </c>
      <c r="N15" s="111" t="s">
        <v>18</v>
      </c>
      <c r="O15" s="111" t="s">
        <v>2</v>
      </c>
      <c r="P15" s="111" t="s">
        <v>23</v>
      </c>
      <c r="Q15" s="111" t="s">
        <v>24</v>
      </c>
      <c r="R15" s="111" t="s">
        <v>19</v>
      </c>
      <c r="S15" s="111" t="s">
        <v>20</v>
      </c>
      <c r="T15" s="111" t="s">
        <v>21</v>
      </c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2"/>
    </row>
    <row r="16" spans="2:44" s="3" customFormat="1" ht="15" x14ac:dyDescent="0.3">
      <c r="B16" s="78">
        <v>6025892</v>
      </c>
      <c r="C16" s="75" t="s">
        <v>55</v>
      </c>
      <c r="D16" s="75" t="s">
        <v>48</v>
      </c>
      <c r="E16" s="76"/>
      <c r="F16" s="76">
        <v>1</v>
      </c>
      <c r="G16" s="76">
        <v>2</v>
      </c>
      <c r="H16" s="76"/>
      <c r="I16" s="76">
        <v>2</v>
      </c>
      <c r="J16" s="76"/>
      <c r="K16" s="76"/>
      <c r="L16" s="76"/>
      <c r="M16" s="110" t="s">
        <v>22</v>
      </c>
      <c r="N16" s="111" t="s">
        <v>18</v>
      </c>
      <c r="O16" s="111" t="s">
        <v>2</v>
      </c>
      <c r="P16" s="111" t="s">
        <v>23</v>
      </c>
      <c r="Q16" s="111" t="s">
        <v>24</v>
      </c>
      <c r="R16" s="111" t="s">
        <v>19</v>
      </c>
      <c r="S16" s="111" t="s">
        <v>20</v>
      </c>
      <c r="T16" s="111" t="s">
        <v>21</v>
      </c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2"/>
    </row>
    <row r="17" spans="2:44" s="3" customFormat="1" ht="15" x14ac:dyDescent="0.3">
      <c r="B17" s="78">
        <v>6100504</v>
      </c>
      <c r="C17" s="75" t="s">
        <v>56</v>
      </c>
      <c r="D17" s="75" t="s">
        <v>48</v>
      </c>
      <c r="E17" s="76">
        <v>3</v>
      </c>
      <c r="F17" s="76"/>
      <c r="G17" s="76">
        <v>2</v>
      </c>
      <c r="H17" s="76"/>
      <c r="I17" s="76"/>
      <c r="J17" s="76"/>
      <c r="K17" s="76"/>
      <c r="L17" s="76"/>
      <c r="M17" s="110" t="s">
        <v>22</v>
      </c>
      <c r="N17" s="111" t="s">
        <v>18</v>
      </c>
      <c r="O17" s="111" t="s">
        <v>2</v>
      </c>
      <c r="P17" s="111" t="s">
        <v>23</v>
      </c>
      <c r="Q17" s="111" t="s">
        <v>24</v>
      </c>
      <c r="R17" s="111" t="s">
        <v>19</v>
      </c>
      <c r="S17" s="111" t="s">
        <v>20</v>
      </c>
      <c r="T17" s="111" t="s">
        <v>21</v>
      </c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2"/>
    </row>
    <row r="18" spans="2:44" s="3" customFormat="1" ht="15" x14ac:dyDescent="0.3">
      <c r="B18" s="78">
        <v>6131517</v>
      </c>
      <c r="C18" s="75" t="s">
        <v>57</v>
      </c>
      <c r="D18" s="75" t="s">
        <v>48</v>
      </c>
      <c r="E18" s="76">
        <v>1</v>
      </c>
      <c r="F18" s="76"/>
      <c r="G18" s="76"/>
      <c r="H18" s="76"/>
      <c r="I18" s="76"/>
      <c r="J18" s="76"/>
      <c r="K18" s="76"/>
      <c r="L18" s="76"/>
      <c r="M18" s="110" t="s">
        <v>22</v>
      </c>
      <c r="N18" s="111" t="s">
        <v>18</v>
      </c>
      <c r="O18" s="111" t="s">
        <v>2</v>
      </c>
      <c r="P18" s="111" t="s">
        <v>23</v>
      </c>
      <c r="Q18" s="111" t="s">
        <v>24</v>
      </c>
      <c r="R18" s="111" t="s">
        <v>19</v>
      </c>
      <c r="S18" s="111" t="s">
        <v>20</v>
      </c>
      <c r="T18" s="111" t="s">
        <v>21</v>
      </c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2"/>
    </row>
    <row r="19" spans="2:44" s="3" customFormat="1" ht="15" x14ac:dyDescent="0.3">
      <c r="B19" s="78">
        <v>6087099</v>
      </c>
      <c r="C19" s="75" t="s">
        <v>58</v>
      </c>
      <c r="D19" s="79" t="s">
        <v>43</v>
      </c>
      <c r="E19" s="76"/>
      <c r="F19" s="77"/>
      <c r="G19" s="76">
        <v>1</v>
      </c>
      <c r="H19" s="77"/>
      <c r="I19" s="77"/>
      <c r="J19" s="77"/>
      <c r="K19" s="77"/>
      <c r="L19" s="77"/>
      <c r="M19" s="110" t="s">
        <v>22</v>
      </c>
      <c r="N19" s="111" t="s">
        <v>18</v>
      </c>
      <c r="O19" s="111" t="s">
        <v>2</v>
      </c>
      <c r="P19" s="111" t="s">
        <v>23</v>
      </c>
      <c r="Q19" s="111" t="s">
        <v>24</v>
      </c>
      <c r="R19" s="111" t="s">
        <v>19</v>
      </c>
      <c r="S19" s="111" t="s">
        <v>20</v>
      </c>
      <c r="T19" s="111" t="s">
        <v>21</v>
      </c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2"/>
    </row>
    <row r="20" spans="2:44" s="3" customFormat="1" ht="15" x14ac:dyDescent="0.3">
      <c r="B20" s="79">
        <v>6139298</v>
      </c>
      <c r="C20" s="79" t="s">
        <v>59</v>
      </c>
      <c r="D20" s="79" t="s">
        <v>43</v>
      </c>
      <c r="E20" s="76"/>
      <c r="F20" s="76"/>
      <c r="G20" s="76"/>
      <c r="H20" s="76"/>
      <c r="I20" s="76"/>
      <c r="J20" s="76">
        <v>2</v>
      </c>
      <c r="K20" s="76"/>
      <c r="L20" s="76"/>
      <c r="M20" s="110" t="s">
        <v>22</v>
      </c>
      <c r="N20" s="111" t="s">
        <v>18</v>
      </c>
      <c r="O20" s="111" t="s">
        <v>2</v>
      </c>
      <c r="P20" s="111" t="s">
        <v>23</v>
      </c>
      <c r="Q20" s="111" t="s">
        <v>24</v>
      </c>
      <c r="R20" s="111" t="s">
        <v>19</v>
      </c>
      <c r="S20" s="111" t="s">
        <v>20</v>
      </c>
      <c r="T20" s="111" t="s">
        <v>21</v>
      </c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2"/>
    </row>
    <row r="21" spans="2:44" s="3" customFormat="1" ht="15" x14ac:dyDescent="0.3">
      <c r="B21" s="78">
        <v>6159612</v>
      </c>
      <c r="C21" s="75" t="s">
        <v>60</v>
      </c>
      <c r="D21" s="79" t="s">
        <v>43</v>
      </c>
      <c r="E21" s="76"/>
      <c r="F21" s="76"/>
      <c r="G21" s="76"/>
      <c r="H21" s="76"/>
      <c r="I21" s="76"/>
      <c r="J21" s="76"/>
      <c r="K21" s="76"/>
      <c r="L21" s="76">
        <v>2</v>
      </c>
      <c r="M21" s="110" t="s">
        <v>22</v>
      </c>
      <c r="N21" s="111" t="s">
        <v>18</v>
      </c>
      <c r="O21" s="111" t="s">
        <v>2</v>
      </c>
      <c r="P21" s="111" t="s">
        <v>23</v>
      </c>
      <c r="Q21" s="111" t="s">
        <v>24</v>
      </c>
      <c r="R21" s="111" t="s">
        <v>19</v>
      </c>
      <c r="S21" s="111" t="s">
        <v>20</v>
      </c>
      <c r="T21" s="111" t="s">
        <v>21</v>
      </c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2"/>
    </row>
    <row r="22" spans="2:44" s="3" customFormat="1" ht="15" x14ac:dyDescent="0.3">
      <c r="B22" s="78">
        <v>6008750</v>
      </c>
      <c r="C22" s="75" t="s">
        <v>61</v>
      </c>
      <c r="D22" s="75" t="s">
        <v>45</v>
      </c>
      <c r="E22" s="76">
        <v>0</v>
      </c>
      <c r="F22" s="76"/>
      <c r="G22" s="76"/>
      <c r="H22" s="76"/>
      <c r="I22" s="76"/>
      <c r="J22" s="76"/>
      <c r="K22" s="76">
        <v>0</v>
      </c>
      <c r="L22" s="76"/>
      <c r="M22" s="110" t="s">
        <v>22</v>
      </c>
      <c r="N22" s="111" t="s">
        <v>18</v>
      </c>
      <c r="O22" s="111" t="s">
        <v>2</v>
      </c>
      <c r="P22" s="111" t="s">
        <v>23</v>
      </c>
      <c r="Q22" s="111" t="s">
        <v>24</v>
      </c>
      <c r="R22" s="111" t="s">
        <v>19</v>
      </c>
      <c r="S22" s="111" t="s">
        <v>20</v>
      </c>
      <c r="T22" s="111" t="s">
        <v>21</v>
      </c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2"/>
    </row>
    <row r="23" spans="2:44" s="3" customFormat="1" ht="15" x14ac:dyDescent="0.3">
      <c r="B23" s="78">
        <v>6002020</v>
      </c>
      <c r="C23" s="75" t="s">
        <v>62</v>
      </c>
      <c r="D23" s="75" t="s">
        <v>48</v>
      </c>
      <c r="E23" s="76">
        <v>2</v>
      </c>
      <c r="F23" s="76"/>
      <c r="G23" s="76"/>
      <c r="H23" s="76"/>
      <c r="I23" s="76"/>
      <c r="J23" s="76"/>
      <c r="K23" s="76"/>
      <c r="L23" s="76"/>
      <c r="M23" s="110" t="s">
        <v>22</v>
      </c>
      <c r="N23" s="111" t="s">
        <v>18</v>
      </c>
      <c r="O23" s="111" t="s">
        <v>2</v>
      </c>
      <c r="P23" s="111" t="s">
        <v>23</v>
      </c>
      <c r="Q23" s="111" t="s">
        <v>24</v>
      </c>
      <c r="R23" s="111" t="s">
        <v>19</v>
      </c>
      <c r="S23" s="111" t="s">
        <v>20</v>
      </c>
      <c r="T23" s="111" t="s">
        <v>21</v>
      </c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2"/>
    </row>
    <row r="24" spans="2:44" s="3" customFormat="1" ht="15" x14ac:dyDescent="0.3">
      <c r="B24" s="78">
        <v>6008744</v>
      </c>
      <c r="C24" s="75" t="s">
        <v>63</v>
      </c>
      <c r="D24" s="75" t="s">
        <v>48</v>
      </c>
      <c r="E24" s="76"/>
      <c r="F24" s="76"/>
      <c r="G24" s="76">
        <v>2</v>
      </c>
      <c r="H24" s="76"/>
      <c r="I24" s="76"/>
      <c r="J24" s="76"/>
      <c r="K24" s="76"/>
      <c r="L24" s="76"/>
      <c r="M24" s="110" t="s">
        <v>22</v>
      </c>
      <c r="N24" s="111" t="s">
        <v>18</v>
      </c>
      <c r="O24" s="111" t="s">
        <v>2</v>
      </c>
      <c r="P24" s="111" t="s">
        <v>23</v>
      </c>
      <c r="Q24" s="111" t="s">
        <v>24</v>
      </c>
      <c r="R24" s="111" t="s">
        <v>19</v>
      </c>
      <c r="S24" s="111" t="s">
        <v>20</v>
      </c>
      <c r="T24" s="111" t="s">
        <v>21</v>
      </c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2"/>
    </row>
    <row r="25" spans="2:44" s="3" customFormat="1" ht="15" x14ac:dyDescent="0.3">
      <c r="B25" s="78">
        <v>6100422</v>
      </c>
      <c r="C25" s="75" t="s">
        <v>64</v>
      </c>
      <c r="D25" s="75" t="s">
        <v>48</v>
      </c>
      <c r="E25" s="76">
        <v>1</v>
      </c>
      <c r="F25" s="76"/>
      <c r="G25" s="76">
        <v>2</v>
      </c>
      <c r="H25" s="76"/>
      <c r="I25" s="76"/>
      <c r="J25" s="76"/>
      <c r="K25" s="76"/>
      <c r="L25" s="76"/>
      <c r="M25" s="110" t="s">
        <v>22</v>
      </c>
      <c r="N25" s="111" t="s">
        <v>18</v>
      </c>
      <c r="O25" s="111" t="s">
        <v>2</v>
      </c>
      <c r="P25" s="111" t="s">
        <v>23</v>
      </c>
      <c r="Q25" s="111" t="s">
        <v>24</v>
      </c>
      <c r="R25" s="111" t="s">
        <v>19</v>
      </c>
      <c r="S25" s="111" t="s">
        <v>20</v>
      </c>
      <c r="T25" s="111" t="s">
        <v>21</v>
      </c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2"/>
    </row>
    <row r="26" spans="2:44" s="3" customFormat="1" ht="15" x14ac:dyDescent="0.3">
      <c r="B26" s="78">
        <v>6090394</v>
      </c>
      <c r="C26" s="75" t="s">
        <v>65</v>
      </c>
      <c r="D26" s="75" t="s">
        <v>48</v>
      </c>
      <c r="E26" s="76">
        <v>1</v>
      </c>
      <c r="F26" s="76"/>
      <c r="G26" s="76">
        <v>2</v>
      </c>
      <c r="H26" s="76"/>
      <c r="I26" s="76"/>
      <c r="J26" s="76"/>
      <c r="K26" s="76"/>
      <c r="L26" s="76"/>
      <c r="M26" s="110" t="s">
        <v>22</v>
      </c>
      <c r="N26" s="111" t="s">
        <v>18</v>
      </c>
      <c r="O26" s="111" t="s">
        <v>2</v>
      </c>
      <c r="P26" s="111" t="s">
        <v>23</v>
      </c>
      <c r="Q26" s="111" t="s">
        <v>24</v>
      </c>
      <c r="R26" s="111" t="s">
        <v>19</v>
      </c>
      <c r="S26" s="111" t="s">
        <v>20</v>
      </c>
      <c r="T26" s="111" t="s">
        <v>21</v>
      </c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2"/>
    </row>
    <row r="27" spans="2:44" s="3" customFormat="1" ht="15" x14ac:dyDescent="0.3">
      <c r="B27" s="78">
        <v>6068922</v>
      </c>
      <c r="C27" s="75" t="s">
        <v>66</v>
      </c>
      <c r="D27" s="75" t="s">
        <v>48</v>
      </c>
      <c r="E27" s="76">
        <v>2</v>
      </c>
      <c r="F27" s="76"/>
      <c r="G27" s="76">
        <v>2</v>
      </c>
      <c r="H27" s="76"/>
      <c r="I27" s="76"/>
      <c r="J27" s="76"/>
      <c r="K27" s="76"/>
      <c r="L27" s="76"/>
      <c r="M27" s="110" t="s">
        <v>22</v>
      </c>
      <c r="N27" s="111" t="s">
        <v>18</v>
      </c>
      <c r="O27" s="111" t="s">
        <v>2</v>
      </c>
      <c r="P27" s="111" t="s">
        <v>23</v>
      </c>
      <c r="Q27" s="111" t="s">
        <v>24</v>
      </c>
      <c r="R27" s="111" t="s">
        <v>19</v>
      </c>
      <c r="S27" s="111" t="s">
        <v>20</v>
      </c>
      <c r="T27" s="111" t="s">
        <v>21</v>
      </c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2"/>
    </row>
    <row r="28" spans="2:44" s="3" customFormat="1" ht="15" x14ac:dyDescent="0.3">
      <c r="B28" s="78">
        <v>6101984</v>
      </c>
      <c r="C28" s="75" t="s">
        <v>67</v>
      </c>
      <c r="D28" s="75" t="s">
        <v>48</v>
      </c>
      <c r="E28" s="76"/>
      <c r="F28" s="76"/>
      <c r="G28" s="76">
        <v>2</v>
      </c>
      <c r="H28" s="76"/>
      <c r="I28" s="76"/>
      <c r="J28" s="76"/>
      <c r="K28" s="76">
        <v>2</v>
      </c>
      <c r="L28" s="76"/>
      <c r="M28" s="110" t="s">
        <v>22</v>
      </c>
      <c r="N28" s="111" t="s">
        <v>18</v>
      </c>
      <c r="O28" s="111" t="s">
        <v>2</v>
      </c>
      <c r="P28" s="111" t="s">
        <v>23</v>
      </c>
      <c r="Q28" s="111" t="s">
        <v>24</v>
      </c>
      <c r="R28" s="111" t="s">
        <v>19</v>
      </c>
      <c r="S28" s="111" t="s">
        <v>20</v>
      </c>
      <c r="T28" s="111" t="s">
        <v>21</v>
      </c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11"/>
      <c r="AO28" s="111"/>
      <c r="AP28" s="111"/>
      <c r="AQ28" s="111"/>
      <c r="AR28" s="2"/>
    </row>
    <row r="29" spans="2:44" s="3" customFormat="1" ht="15" x14ac:dyDescent="0.3">
      <c r="B29" s="78">
        <v>6091557</v>
      </c>
      <c r="C29" s="75" t="s">
        <v>68</v>
      </c>
      <c r="D29" s="75" t="s">
        <v>48</v>
      </c>
      <c r="E29" s="76"/>
      <c r="F29" s="76"/>
      <c r="G29" s="76"/>
      <c r="H29" s="76"/>
      <c r="I29" s="76"/>
      <c r="J29" s="76">
        <v>2</v>
      </c>
      <c r="K29" s="76"/>
      <c r="L29" s="76"/>
      <c r="M29" s="110" t="s">
        <v>22</v>
      </c>
      <c r="N29" s="111" t="s">
        <v>18</v>
      </c>
      <c r="O29" s="111" t="s">
        <v>2</v>
      </c>
      <c r="P29" s="111" t="s">
        <v>23</v>
      </c>
      <c r="Q29" s="111" t="s">
        <v>24</v>
      </c>
      <c r="R29" s="111" t="s">
        <v>19</v>
      </c>
      <c r="S29" s="111" t="s">
        <v>20</v>
      </c>
      <c r="T29" s="111" t="s">
        <v>21</v>
      </c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11"/>
      <c r="AO29" s="111"/>
      <c r="AP29" s="111"/>
      <c r="AQ29" s="111"/>
      <c r="AR29" s="2"/>
    </row>
    <row r="30" spans="2:44" s="3" customFormat="1" ht="15" x14ac:dyDescent="0.3">
      <c r="B30" s="78">
        <v>6131515</v>
      </c>
      <c r="C30" s="75" t="s">
        <v>69</v>
      </c>
      <c r="D30" s="75" t="s">
        <v>48</v>
      </c>
      <c r="E30" s="76">
        <v>0</v>
      </c>
      <c r="F30" s="76"/>
      <c r="G30" s="76"/>
      <c r="H30" s="76"/>
      <c r="I30" s="76"/>
      <c r="J30" s="76"/>
      <c r="K30" s="76"/>
      <c r="L30" s="76"/>
      <c r="M30" s="110" t="s">
        <v>22</v>
      </c>
      <c r="N30" s="111" t="s">
        <v>18</v>
      </c>
      <c r="O30" s="111" t="s">
        <v>2</v>
      </c>
      <c r="P30" s="111" t="s">
        <v>23</v>
      </c>
      <c r="Q30" s="111" t="s">
        <v>24</v>
      </c>
      <c r="R30" s="111" t="s">
        <v>19</v>
      </c>
      <c r="S30" s="111" t="s">
        <v>20</v>
      </c>
      <c r="T30" s="111" t="s">
        <v>21</v>
      </c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  <c r="AO30" s="111"/>
      <c r="AP30" s="111"/>
      <c r="AQ30" s="111"/>
      <c r="AR30" s="2"/>
    </row>
    <row r="31" spans="2:44" s="3" customFormat="1" ht="15" x14ac:dyDescent="0.3">
      <c r="B31" s="78">
        <v>6101468</v>
      </c>
      <c r="C31" s="75" t="s">
        <v>70</v>
      </c>
      <c r="D31" s="75" t="s">
        <v>48</v>
      </c>
      <c r="E31" s="76">
        <v>2</v>
      </c>
      <c r="F31" s="76"/>
      <c r="G31" s="76"/>
      <c r="H31" s="76"/>
      <c r="I31" s="76"/>
      <c r="J31" s="76"/>
      <c r="K31" s="76"/>
      <c r="L31" s="76"/>
      <c r="M31" s="110" t="s">
        <v>22</v>
      </c>
      <c r="N31" s="111" t="s">
        <v>18</v>
      </c>
      <c r="O31" s="111" t="s">
        <v>2</v>
      </c>
      <c r="P31" s="111" t="s">
        <v>23</v>
      </c>
      <c r="Q31" s="111" t="s">
        <v>24</v>
      </c>
      <c r="R31" s="111" t="s">
        <v>19</v>
      </c>
      <c r="S31" s="111" t="s">
        <v>20</v>
      </c>
      <c r="T31" s="111" t="s">
        <v>21</v>
      </c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2"/>
    </row>
    <row r="32" spans="2:44" s="3" customFormat="1" ht="15" x14ac:dyDescent="0.3">
      <c r="B32" s="78">
        <v>0</v>
      </c>
      <c r="C32" s="75" t="s">
        <v>71</v>
      </c>
      <c r="D32" s="75" t="s">
        <v>48</v>
      </c>
      <c r="E32" s="76"/>
      <c r="F32" s="76"/>
      <c r="G32" s="76"/>
      <c r="H32" s="76"/>
      <c r="I32" s="76"/>
      <c r="J32" s="76"/>
      <c r="K32" s="76">
        <v>2</v>
      </c>
      <c r="L32" s="76"/>
      <c r="M32" s="110" t="s">
        <v>22</v>
      </c>
      <c r="N32" s="111" t="s">
        <v>18</v>
      </c>
      <c r="O32" s="111" t="s">
        <v>2</v>
      </c>
      <c r="P32" s="111" t="s">
        <v>23</v>
      </c>
      <c r="Q32" s="111" t="s">
        <v>24</v>
      </c>
      <c r="R32" s="111" t="s">
        <v>19</v>
      </c>
      <c r="S32" s="111" t="s">
        <v>20</v>
      </c>
      <c r="T32" s="111" t="s">
        <v>21</v>
      </c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11"/>
      <c r="AO32" s="111"/>
      <c r="AP32" s="111"/>
      <c r="AQ32" s="111"/>
      <c r="AR32" s="2"/>
    </row>
    <row r="33" spans="1:45" s="3" customFormat="1" ht="15" x14ac:dyDescent="0.3">
      <c r="B33" s="78">
        <v>6079537</v>
      </c>
      <c r="C33" s="75" t="s">
        <v>72</v>
      </c>
      <c r="D33" s="75" t="s">
        <v>48</v>
      </c>
      <c r="E33" s="76">
        <v>3</v>
      </c>
      <c r="F33" s="76"/>
      <c r="G33" s="76"/>
      <c r="H33" s="76"/>
      <c r="I33" s="76">
        <v>2</v>
      </c>
      <c r="J33" s="76"/>
      <c r="K33" s="76"/>
      <c r="L33" s="76"/>
      <c r="M33" s="110" t="s">
        <v>22</v>
      </c>
      <c r="N33" s="111" t="s">
        <v>18</v>
      </c>
      <c r="O33" s="111" t="s">
        <v>2</v>
      </c>
      <c r="P33" s="111" t="s">
        <v>23</v>
      </c>
      <c r="Q33" s="111" t="s">
        <v>24</v>
      </c>
      <c r="R33" s="111" t="s">
        <v>19</v>
      </c>
      <c r="S33" s="111" t="s">
        <v>20</v>
      </c>
      <c r="T33" s="111" t="s">
        <v>21</v>
      </c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  <c r="AO33" s="111"/>
      <c r="AP33" s="111"/>
      <c r="AQ33" s="111"/>
      <c r="AR33" s="2"/>
    </row>
    <row r="34" spans="1:45" s="3" customFormat="1" ht="15" x14ac:dyDescent="0.3">
      <c r="B34" s="78">
        <v>6079743</v>
      </c>
      <c r="C34" s="75" t="s">
        <v>73</v>
      </c>
      <c r="D34" s="75" t="s">
        <v>48</v>
      </c>
      <c r="E34" s="76">
        <v>2</v>
      </c>
      <c r="F34" s="76"/>
      <c r="G34" s="76">
        <v>2</v>
      </c>
      <c r="H34" s="76"/>
      <c r="I34" s="76"/>
      <c r="J34" s="76"/>
      <c r="K34" s="76"/>
      <c r="L34" s="76"/>
      <c r="M34" s="110" t="s">
        <v>22</v>
      </c>
      <c r="N34" s="111" t="s">
        <v>18</v>
      </c>
      <c r="O34" s="111" t="s">
        <v>2</v>
      </c>
      <c r="P34" s="111" t="s">
        <v>23</v>
      </c>
      <c r="Q34" s="111" t="s">
        <v>24</v>
      </c>
      <c r="R34" s="111" t="s">
        <v>19</v>
      </c>
      <c r="S34" s="111" t="s">
        <v>20</v>
      </c>
      <c r="T34" s="111" t="s">
        <v>21</v>
      </c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2"/>
    </row>
    <row r="35" spans="1:45" s="3" customFormat="1" ht="15" x14ac:dyDescent="0.3">
      <c r="B35" s="78">
        <v>6115167</v>
      </c>
      <c r="C35" s="75" t="s">
        <v>74</v>
      </c>
      <c r="D35" s="75" t="s">
        <v>48</v>
      </c>
      <c r="E35" s="76"/>
      <c r="F35" s="76"/>
      <c r="G35" s="76">
        <v>2</v>
      </c>
      <c r="H35" s="76"/>
      <c r="I35" s="76"/>
      <c r="J35" s="76"/>
      <c r="K35" s="76"/>
      <c r="L35" s="76"/>
      <c r="M35" s="110" t="s">
        <v>22</v>
      </c>
      <c r="N35" s="111" t="s">
        <v>18</v>
      </c>
      <c r="O35" s="111" t="s">
        <v>2</v>
      </c>
      <c r="P35" s="111" t="s">
        <v>23</v>
      </c>
      <c r="Q35" s="111" t="s">
        <v>24</v>
      </c>
      <c r="R35" s="111" t="s">
        <v>19</v>
      </c>
      <c r="S35" s="111" t="s">
        <v>20</v>
      </c>
      <c r="T35" s="111" t="s">
        <v>21</v>
      </c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11"/>
      <c r="AO35" s="111"/>
      <c r="AP35" s="111"/>
      <c r="AQ35" s="111"/>
      <c r="AR35" s="2"/>
    </row>
    <row r="36" spans="1:45" s="3" customFormat="1" ht="15" x14ac:dyDescent="0.3">
      <c r="B36" s="78">
        <v>9461226</v>
      </c>
      <c r="C36" s="75" t="s">
        <v>75</v>
      </c>
      <c r="D36" s="75" t="s">
        <v>76</v>
      </c>
      <c r="E36" s="76">
        <v>2</v>
      </c>
      <c r="F36" s="77"/>
      <c r="G36" s="76"/>
      <c r="H36" s="77"/>
      <c r="I36" s="77"/>
      <c r="J36" s="77"/>
      <c r="K36" s="77"/>
      <c r="L36" s="77"/>
      <c r="M36" s="110" t="s">
        <v>22</v>
      </c>
      <c r="N36" s="111" t="s">
        <v>18</v>
      </c>
      <c r="O36" s="111" t="s">
        <v>2</v>
      </c>
      <c r="P36" s="111" t="s">
        <v>23</v>
      </c>
      <c r="Q36" s="111" t="s">
        <v>24</v>
      </c>
      <c r="R36" s="111" t="s">
        <v>19</v>
      </c>
      <c r="S36" s="111" t="s">
        <v>20</v>
      </c>
      <c r="T36" s="111" t="s">
        <v>21</v>
      </c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2"/>
    </row>
    <row r="37" spans="1:45" s="3" customFormat="1" ht="15" x14ac:dyDescent="0.3">
      <c r="B37" s="78">
        <v>6147413</v>
      </c>
      <c r="C37" s="75" t="s">
        <v>77</v>
      </c>
      <c r="D37" s="75" t="s">
        <v>76</v>
      </c>
      <c r="E37" s="76"/>
      <c r="F37" s="76"/>
      <c r="G37" s="76">
        <v>2</v>
      </c>
      <c r="H37" s="76"/>
      <c r="I37" s="76"/>
      <c r="J37" s="76"/>
      <c r="K37" s="76"/>
      <c r="L37" s="76"/>
      <c r="M37" s="110" t="s">
        <v>22</v>
      </c>
      <c r="N37" s="111" t="s">
        <v>18</v>
      </c>
      <c r="O37" s="111" t="s">
        <v>2</v>
      </c>
      <c r="P37" s="111" t="s">
        <v>23</v>
      </c>
      <c r="Q37" s="111" t="s">
        <v>24</v>
      </c>
      <c r="R37" s="111" t="s">
        <v>19</v>
      </c>
      <c r="S37" s="111" t="s">
        <v>20</v>
      </c>
      <c r="T37" s="111" t="s">
        <v>21</v>
      </c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2"/>
    </row>
    <row r="38" spans="1:45" s="3" customFormat="1" ht="15" x14ac:dyDescent="0.3">
      <c r="B38" s="78">
        <v>6008576</v>
      </c>
      <c r="C38" s="75" t="s">
        <v>78</v>
      </c>
      <c r="D38" s="75" t="s">
        <v>76</v>
      </c>
      <c r="E38" s="76"/>
      <c r="F38" s="76"/>
      <c r="G38" s="76">
        <v>2</v>
      </c>
      <c r="H38" s="76"/>
      <c r="I38" s="76"/>
      <c r="J38" s="76"/>
      <c r="K38" s="76"/>
      <c r="L38" s="76"/>
      <c r="M38" s="110" t="s">
        <v>22</v>
      </c>
      <c r="N38" s="111" t="s">
        <v>18</v>
      </c>
      <c r="O38" s="111" t="s">
        <v>2</v>
      </c>
      <c r="P38" s="111" t="s">
        <v>23</v>
      </c>
      <c r="Q38" s="111" t="s">
        <v>24</v>
      </c>
      <c r="R38" s="111" t="s">
        <v>19</v>
      </c>
      <c r="S38" s="111" t="s">
        <v>20</v>
      </c>
      <c r="T38" s="111" t="s">
        <v>21</v>
      </c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2"/>
    </row>
    <row r="39" spans="1:45" s="3" customFormat="1" ht="15" x14ac:dyDescent="0.3">
      <c r="B39" s="78">
        <v>6153684</v>
      </c>
      <c r="C39" s="75" t="s">
        <v>79</v>
      </c>
      <c r="D39" s="75" t="s">
        <v>76</v>
      </c>
      <c r="E39" s="76"/>
      <c r="F39" s="76">
        <v>1</v>
      </c>
      <c r="G39" s="76">
        <v>2</v>
      </c>
      <c r="H39" s="77"/>
      <c r="I39" s="77"/>
      <c r="J39" s="77"/>
      <c r="K39" s="77"/>
      <c r="L39" s="77"/>
      <c r="M39" s="110" t="s">
        <v>22</v>
      </c>
      <c r="N39" s="111" t="s">
        <v>18</v>
      </c>
      <c r="O39" s="111" t="s">
        <v>2</v>
      </c>
      <c r="P39" s="111" t="s">
        <v>23</v>
      </c>
      <c r="Q39" s="111" t="s">
        <v>24</v>
      </c>
      <c r="R39" s="111" t="s">
        <v>19</v>
      </c>
      <c r="S39" s="111" t="s">
        <v>20</v>
      </c>
      <c r="T39" s="111" t="s">
        <v>21</v>
      </c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2"/>
    </row>
    <row r="40" spans="1:45" s="3" customFormat="1" ht="15" x14ac:dyDescent="0.3">
      <c r="B40" s="78">
        <v>7388220</v>
      </c>
      <c r="C40" s="75" t="s">
        <v>80</v>
      </c>
      <c r="D40" s="75" t="s">
        <v>76</v>
      </c>
      <c r="E40" s="76">
        <v>2</v>
      </c>
      <c r="F40" s="76"/>
      <c r="G40" s="76"/>
      <c r="H40" s="76"/>
      <c r="I40" s="76"/>
      <c r="J40" s="76"/>
      <c r="K40" s="76"/>
      <c r="L40" s="76"/>
      <c r="M40" s="110" t="s">
        <v>22</v>
      </c>
      <c r="N40" s="111" t="s">
        <v>18</v>
      </c>
      <c r="O40" s="111" t="s">
        <v>2</v>
      </c>
      <c r="P40" s="111" t="s">
        <v>23</v>
      </c>
      <c r="Q40" s="111" t="s">
        <v>24</v>
      </c>
      <c r="R40" s="111" t="s">
        <v>19</v>
      </c>
      <c r="S40" s="111" t="s">
        <v>20</v>
      </c>
      <c r="T40" s="111" t="s">
        <v>21</v>
      </c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2"/>
    </row>
    <row r="41" spans="1:45" s="3" customFormat="1" ht="15" x14ac:dyDescent="0.3">
      <c r="B41" s="78">
        <v>20001753</v>
      </c>
      <c r="C41" s="75" t="s">
        <v>81</v>
      </c>
      <c r="D41" s="75" t="s">
        <v>76</v>
      </c>
      <c r="E41" s="76">
        <v>2</v>
      </c>
      <c r="F41" s="76"/>
      <c r="G41" s="76"/>
      <c r="H41" s="76"/>
      <c r="I41" s="76"/>
      <c r="J41" s="76"/>
      <c r="K41" s="76"/>
      <c r="L41" s="76"/>
      <c r="M41" s="110" t="s">
        <v>22</v>
      </c>
      <c r="N41" s="111" t="s">
        <v>18</v>
      </c>
      <c r="O41" s="111" t="s">
        <v>2</v>
      </c>
      <c r="P41" s="111" t="s">
        <v>23</v>
      </c>
      <c r="Q41" s="111" t="s">
        <v>24</v>
      </c>
      <c r="R41" s="111" t="s">
        <v>19</v>
      </c>
      <c r="S41" s="111" t="s">
        <v>20</v>
      </c>
      <c r="T41" s="111" t="s">
        <v>21</v>
      </c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2"/>
    </row>
    <row r="42" spans="1:45" s="3" customFormat="1" ht="15" x14ac:dyDescent="0.3">
      <c r="B42" s="78">
        <v>6125951</v>
      </c>
      <c r="C42" s="75" t="s">
        <v>82</v>
      </c>
      <c r="D42" s="75" t="s">
        <v>83</v>
      </c>
      <c r="E42" s="76">
        <v>2</v>
      </c>
      <c r="F42" s="76"/>
      <c r="G42" s="76"/>
      <c r="H42" s="76"/>
      <c r="I42" s="76"/>
      <c r="J42" s="76"/>
      <c r="K42" s="76"/>
      <c r="L42" s="76">
        <v>2</v>
      </c>
      <c r="M42" s="110" t="s">
        <v>22</v>
      </c>
      <c r="N42" s="111" t="s">
        <v>18</v>
      </c>
      <c r="O42" s="111" t="s">
        <v>2</v>
      </c>
      <c r="P42" s="111" t="s">
        <v>23</v>
      </c>
      <c r="Q42" s="111" t="s">
        <v>24</v>
      </c>
      <c r="R42" s="111" t="s">
        <v>19</v>
      </c>
      <c r="S42" s="111" t="s">
        <v>20</v>
      </c>
      <c r="T42" s="111" t="s">
        <v>21</v>
      </c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2"/>
    </row>
    <row r="43" spans="1:45" s="3" customFormat="1" ht="15" x14ac:dyDescent="0.3">
      <c r="B43" s="78"/>
      <c r="C43" s="75" t="s">
        <v>84</v>
      </c>
      <c r="D43" s="75" t="s">
        <v>83</v>
      </c>
      <c r="E43" s="76">
        <v>2</v>
      </c>
      <c r="F43" s="76"/>
      <c r="G43" s="76"/>
      <c r="H43" s="76"/>
      <c r="I43" s="76"/>
      <c r="J43" s="76"/>
      <c r="K43" s="76"/>
      <c r="L43" s="76"/>
      <c r="M43" s="110" t="s">
        <v>22</v>
      </c>
      <c r="N43" s="111" t="s">
        <v>18</v>
      </c>
      <c r="O43" s="111" t="s">
        <v>2</v>
      </c>
      <c r="P43" s="111" t="s">
        <v>23</v>
      </c>
      <c r="Q43" s="111" t="s">
        <v>24</v>
      </c>
      <c r="R43" s="111" t="s">
        <v>19</v>
      </c>
      <c r="S43" s="111" t="s">
        <v>20</v>
      </c>
      <c r="T43" s="111" t="s">
        <v>21</v>
      </c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1"/>
      <c r="AQ43" s="111"/>
      <c r="AR43" s="2"/>
    </row>
    <row r="44" spans="1:45" s="3" customFormat="1" ht="15" x14ac:dyDescent="0.3">
      <c r="B44" s="78"/>
      <c r="C44" s="75" t="s">
        <v>85</v>
      </c>
      <c r="D44" s="75" t="s">
        <v>83</v>
      </c>
      <c r="E44" s="76"/>
      <c r="F44" s="76"/>
      <c r="G44" s="76"/>
      <c r="H44" s="76"/>
      <c r="I44" s="76"/>
      <c r="J44" s="76"/>
      <c r="K44" s="76"/>
      <c r="L44" s="76"/>
      <c r="M44" s="110" t="s">
        <v>22</v>
      </c>
      <c r="N44" s="111" t="s">
        <v>18</v>
      </c>
      <c r="O44" s="111" t="s">
        <v>2</v>
      </c>
      <c r="P44" s="111" t="s">
        <v>23</v>
      </c>
      <c r="Q44" s="111" t="s">
        <v>24</v>
      </c>
      <c r="R44" s="111" t="s">
        <v>19</v>
      </c>
      <c r="S44" s="111" t="s">
        <v>20</v>
      </c>
      <c r="T44" s="111" t="s">
        <v>21</v>
      </c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  <c r="AN44" s="111"/>
      <c r="AO44" s="111"/>
      <c r="AP44" s="111"/>
      <c r="AQ44" s="111"/>
      <c r="AR44" s="2"/>
    </row>
    <row r="45" spans="1:45" s="3" customFormat="1" ht="15" x14ac:dyDescent="0.3">
      <c r="B45" s="89">
        <v>6133600</v>
      </c>
      <c r="C45" s="90" t="s">
        <v>86</v>
      </c>
      <c r="D45" s="90" t="s">
        <v>83</v>
      </c>
      <c r="E45" s="91">
        <v>2</v>
      </c>
      <c r="F45" s="91"/>
      <c r="G45" s="91"/>
      <c r="H45" s="91"/>
      <c r="I45" s="91"/>
      <c r="J45" s="91"/>
      <c r="K45" s="91"/>
      <c r="L45" s="91"/>
      <c r="M45" s="110" t="s">
        <v>22</v>
      </c>
      <c r="N45" s="111" t="s">
        <v>18</v>
      </c>
      <c r="O45" s="111" t="s">
        <v>2</v>
      </c>
      <c r="P45" s="111" t="s">
        <v>23</v>
      </c>
      <c r="Q45" s="111" t="s">
        <v>24</v>
      </c>
      <c r="R45" s="111" t="s">
        <v>19</v>
      </c>
      <c r="S45" s="111" t="s">
        <v>20</v>
      </c>
      <c r="T45" s="111" t="s">
        <v>21</v>
      </c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82"/>
      <c r="AS45" s="2"/>
    </row>
    <row r="46" spans="1:45" s="3" customFormat="1" ht="15.6" thickBot="1" x14ac:dyDescent="0.35">
      <c r="B46" s="98" t="s">
        <v>124</v>
      </c>
      <c r="C46" s="98">
        <f>COUNTA(C5:C45)</f>
        <v>41</v>
      </c>
      <c r="D46" s="112" t="s">
        <v>125</v>
      </c>
      <c r="E46" s="112"/>
      <c r="F46" s="112"/>
      <c r="G46" s="112"/>
      <c r="H46" s="112"/>
      <c r="I46" s="112"/>
      <c r="J46" s="112"/>
      <c r="K46" s="112"/>
      <c r="L46" s="112"/>
      <c r="M46" s="114" t="s">
        <v>28</v>
      </c>
      <c r="N46" s="115" t="s">
        <v>88</v>
      </c>
      <c r="O46" s="115" t="s">
        <v>89</v>
      </c>
      <c r="P46" s="115" t="s">
        <v>90</v>
      </c>
      <c r="Q46" s="115" t="s">
        <v>91</v>
      </c>
      <c r="R46" s="115" t="s">
        <v>92</v>
      </c>
      <c r="S46" s="115" t="s">
        <v>93</v>
      </c>
      <c r="T46" s="115" t="s">
        <v>94</v>
      </c>
      <c r="U46" s="115" t="s">
        <v>95</v>
      </c>
      <c r="V46" s="115" t="s">
        <v>128</v>
      </c>
      <c r="W46" s="115" t="s">
        <v>129</v>
      </c>
      <c r="X46" s="115" t="s">
        <v>130</v>
      </c>
      <c r="Y46" s="115" t="s">
        <v>131</v>
      </c>
      <c r="Z46" s="115" t="s">
        <v>132</v>
      </c>
      <c r="AA46" s="115" t="s">
        <v>133</v>
      </c>
      <c r="AB46" s="115" t="s">
        <v>134</v>
      </c>
      <c r="AC46" s="115" t="s">
        <v>135</v>
      </c>
      <c r="AD46" s="115" t="s">
        <v>136</v>
      </c>
      <c r="AE46" s="115" t="s">
        <v>137</v>
      </c>
      <c r="AF46" s="115" t="s">
        <v>138</v>
      </c>
      <c r="AG46" s="115" t="s">
        <v>139</v>
      </c>
      <c r="AH46" s="115" t="s">
        <v>140</v>
      </c>
      <c r="AI46" s="115" t="s">
        <v>141</v>
      </c>
      <c r="AJ46" s="115" t="s">
        <v>142</v>
      </c>
      <c r="AK46" s="115" t="s">
        <v>143</v>
      </c>
      <c r="AL46" s="115" t="s">
        <v>144</v>
      </c>
      <c r="AM46" s="115" t="s">
        <v>145</v>
      </c>
      <c r="AN46" s="115" t="s">
        <v>146</v>
      </c>
      <c r="AO46" s="115" t="s">
        <v>147</v>
      </c>
      <c r="AP46" s="115" t="s">
        <v>148</v>
      </c>
      <c r="AQ46" s="115" t="s">
        <v>149</v>
      </c>
      <c r="AR46" s="80"/>
      <c r="AS46" s="2"/>
    </row>
    <row r="47" spans="1:45" s="3" customFormat="1" ht="16.2" hidden="1" thickTop="1" thickBot="1" x14ac:dyDescent="0.35">
      <c r="B47" s="94"/>
      <c r="C47" s="95"/>
      <c r="D47" s="112" t="s">
        <v>126</v>
      </c>
      <c r="E47" s="112">
        <f>COUNTIF(E5:E45,"2")</f>
        <v>17</v>
      </c>
      <c r="F47" s="112">
        <f>COUNTIF(F5:F45,"2")</f>
        <v>0</v>
      </c>
      <c r="G47" s="112">
        <f t="shared" ref="G47:L47" si="1">COUNTIF(G5:G45,"2")</f>
        <v>15</v>
      </c>
      <c r="H47" s="112">
        <f t="shared" si="1"/>
        <v>0</v>
      </c>
      <c r="I47" s="112">
        <f t="shared" si="1"/>
        <v>3</v>
      </c>
      <c r="J47" s="112">
        <f t="shared" si="1"/>
        <v>3</v>
      </c>
      <c r="K47" s="112">
        <f t="shared" si="1"/>
        <v>2</v>
      </c>
      <c r="L47" s="112">
        <f t="shared" si="1"/>
        <v>2</v>
      </c>
      <c r="M47" s="83" t="s">
        <v>96</v>
      </c>
      <c r="N47" s="84">
        <f>COUNTIF(M5:M45,"P")/$C$46</f>
        <v>4.878048780487805E-2</v>
      </c>
      <c r="O47" s="84">
        <f>COUNTIF(N5:N45,"P")/$C$46</f>
        <v>1</v>
      </c>
      <c r="P47" s="84">
        <f t="shared" ref="P47:AQ47" si="2">COUNTIF(O5:O45,"P")/$C$46</f>
        <v>0.21951219512195122</v>
      </c>
      <c r="Q47" s="84">
        <f t="shared" si="2"/>
        <v>0</v>
      </c>
      <c r="R47" s="84">
        <f t="shared" si="2"/>
        <v>0</v>
      </c>
      <c r="S47" s="84">
        <f t="shared" si="2"/>
        <v>0</v>
      </c>
      <c r="T47" s="84">
        <f t="shared" si="2"/>
        <v>0</v>
      </c>
      <c r="U47" s="84">
        <f t="shared" si="2"/>
        <v>0</v>
      </c>
      <c r="V47" s="84">
        <f t="shared" si="2"/>
        <v>0</v>
      </c>
      <c r="W47" s="84">
        <f t="shared" si="2"/>
        <v>0</v>
      </c>
      <c r="X47" s="84">
        <f t="shared" si="2"/>
        <v>0</v>
      </c>
      <c r="Y47" s="84">
        <f t="shared" si="2"/>
        <v>0</v>
      </c>
      <c r="Z47" s="84">
        <f t="shared" si="2"/>
        <v>0</v>
      </c>
      <c r="AA47" s="84">
        <f t="shared" si="2"/>
        <v>0</v>
      </c>
      <c r="AB47" s="84">
        <f t="shared" si="2"/>
        <v>0</v>
      </c>
      <c r="AC47" s="84">
        <f t="shared" si="2"/>
        <v>0</v>
      </c>
      <c r="AD47" s="84">
        <f t="shared" si="2"/>
        <v>0</v>
      </c>
      <c r="AE47" s="84">
        <f t="shared" si="2"/>
        <v>0</v>
      </c>
      <c r="AF47" s="84">
        <f t="shared" si="2"/>
        <v>0</v>
      </c>
      <c r="AG47" s="84">
        <f t="shared" si="2"/>
        <v>0</v>
      </c>
      <c r="AH47" s="84">
        <f t="shared" si="2"/>
        <v>0</v>
      </c>
      <c r="AI47" s="84">
        <f t="shared" si="2"/>
        <v>0</v>
      </c>
      <c r="AJ47" s="84">
        <f t="shared" si="2"/>
        <v>0</v>
      </c>
      <c r="AK47" s="84">
        <f t="shared" si="2"/>
        <v>0</v>
      </c>
      <c r="AL47" s="84">
        <f t="shared" si="2"/>
        <v>0</v>
      </c>
      <c r="AM47" s="84">
        <f t="shared" si="2"/>
        <v>0</v>
      </c>
      <c r="AN47" s="84">
        <f t="shared" si="2"/>
        <v>0</v>
      </c>
      <c r="AO47" s="84">
        <f t="shared" si="2"/>
        <v>0</v>
      </c>
      <c r="AP47" s="84">
        <f t="shared" si="2"/>
        <v>0</v>
      </c>
      <c r="AQ47" s="84">
        <f t="shared" si="2"/>
        <v>0</v>
      </c>
      <c r="AR47" s="81"/>
      <c r="AS47" s="2"/>
    </row>
    <row r="48" spans="1:45" ht="16.8" thickTop="1" thickBot="1" x14ac:dyDescent="0.35">
      <c r="A48" s="3"/>
      <c r="B48" s="96"/>
      <c r="C48" s="97"/>
      <c r="D48" s="112" t="s">
        <v>120</v>
      </c>
      <c r="E48" s="112"/>
      <c r="F48" s="112"/>
      <c r="G48" s="112"/>
      <c r="H48" s="112"/>
      <c r="I48" s="112"/>
      <c r="J48" s="112"/>
      <c r="K48" s="112"/>
      <c r="L48" s="113"/>
      <c r="M48" s="85" t="s">
        <v>97</v>
      </c>
      <c r="N48" s="86">
        <f t="shared" ref="N48:AQ48" si="3">COUNTIF(M5:M45,"AWOP")/$C$46</f>
        <v>0</v>
      </c>
      <c r="O48" s="86">
        <f t="shared" si="3"/>
        <v>0</v>
      </c>
      <c r="P48" s="86">
        <f t="shared" si="3"/>
        <v>0.78048780487804881</v>
      </c>
      <c r="Q48" s="86">
        <f t="shared" si="3"/>
        <v>0</v>
      </c>
      <c r="R48" s="86">
        <f t="shared" si="3"/>
        <v>0</v>
      </c>
      <c r="S48" s="86">
        <f t="shared" si="3"/>
        <v>0</v>
      </c>
      <c r="T48" s="86">
        <f t="shared" si="3"/>
        <v>0</v>
      </c>
      <c r="U48" s="86">
        <f t="shared" si="3"/>
        <v>0</v>
      </c>
      <c r="V48" s="86">
        <f t="shared" si="3"/>
        <v>0</v>
      </c>
      <c r="W48" s="86">
        <f t="shared" si="3"/>
        <v>0</v>
      </c>
      <c r="X48" s="86">
        <f t="shared" si="3"/>
        <v>0</v>
      </c>
      <c r="Y48" s="86">
        <f t="shared" si="3"/>
        <v>0</v>
      </c>
      <c r="Z48" s="86">
        <f t="shared" si="3"/>
        <v>0</v>
      </c>
      <c r="AA48" s="86">
        <f t="shared" si="3"/>
        <v>0</v>
      </c>
      <c r="AB48" s="86">
        <f t="shared" si="3"/>
        <v>0</v>
      </c>
      <c r="AC48" s="86">
        <f t="shared" si="3"/>
        <v>0</v>
      </c>
      <c r="AD48" s="86">
        <f t="shared" si="3"/>
        <v>0</v>
      </c>
      <c r="AE48" s="86">
        <f t="shared" si="3"/>
        <v>0</v>
      </c>
      <c r="AF48" s="86">
        <f t="shared" si="3"/>
        <v>0</v>
      </c>
      <c r="AG48" s="86">
        <f t="shared" si="3"/>
        <v>0</v>
      </c>
      <c r="AH48" s="86">
        <f t="shared" si="3"/>
        <v>0</v>
      </c>
      <c r="AI48" s="86">
        <f t="shared" si="3"/>
        <v>0</v>
      </c>
      <c r="AJ48" s="86">
        <f t="shared" si="3"/>
        <v>0</v>
      </c>
      <c r="AK48" s="86">
        <f t="shared" si="3"/>
        <v>0</v>
      </c>
      <c r="AL48" s="86">
        <f t="shared" si="3"/>
        <v>0</v>
      </c>
      <c r="AM48" s="86">
        <f t="shared" si="3"/>
        <v>0</v>
      </c>
      <c r="AN48" s="86">
        <f t="shared" si="3"/>
        <v>0</v>
      </c>
      <c r="AO48" s="86">
        <f t="shared" si="3"/>
        <v>0</v>
      </c>
      <c r="AP48" s="86">
        <f t="shared" si="3"/>
        <v>0</v>
      </c>
      <c r="AQ48" s="86">
        <f t="shared" si="3"/>
        <v>0</v>
      </c>
      <c r="AR48" s="81"/>
      <c r="AS48" s="1"/>
    </row>
    <row r="49" spans="1:45" ht="16.8" hidden="1" thickTop="1" thickBot="1" x14ac:dyDescent="0.35">
      <c r="A49" s="3"/>
      <c r="B49" s="65"/>
      <c r="C49" s="64"/>
      <c r="D49" s="92"/>
      <c r="E49" s="92"/>
      <c r="F49" s="92"/>
      <c r="G49" s="92"/>
      <c r="H49" s="92"/>
      <c r="I49" s="92"/>
      <c r="J49" s="92"/>
      <c r="K49" s="92"/>
      <c r="L49" s="93"/>
      <c r="M49" s="87" t="s">
        <v>98</v>
      </c>
      <c r="N49" s="86">
        <f>COUNTIF(M5:M45,"AL")/$C$46</f>
        <v>0</v>
      </c>
      <c r="O49" s="86">
        <f t="shared" ref="O49:AQ49" si="4">COUNTIF(N5:N45,"AL")/$C$46</f>
        <v>0</v>
      </c>
      <c r="P49" s="86">
        <f t="shared" si="4"/>
        <v>0</v>
      </c>
      <c r="Q49" s="86">
        <f t="shared" si="4"/>
        <v>0</v>
      </c>
      <c r="R49" s="86">
        <f t="shared" si="4"/>
        <v>0</v>
      </c>
      <c r="S49" s="86">
        <f t="shared" si="4"/>
        <v>0.78048780487804881</v>
      </c>
      <c r="T49" s="86">
        <f t="shared" si="4"/>
        <v>0</v>
      </c>
      <c r="U49" s="86">
        <f t="shared" si="4"/>
        <v>0</v>
      </c>
      <c r="V49" s="86">
        <f t="shared" si="4"/>
        <v>0</v>
      </c>
      <c r="W49" s="86">
        <f t="shared" si="4"/>
        <v>0</v>
      </c>
      <c r="X49" s="86">
        <f t="shared" si="4"/>
        <v>0</v>
      </c>
      <c r="Y49" s="86">
        <f t="shared" si="4"/>
        <v>0</v>
      </c>
      <c r="Z49" s="86">
        <f t="shared" si="4"/>
        <v>0</v>
      </c>
      <c r="AA49" s="86">
        <f t="shared" si="4"/>
        <v>0</v>
      </c>
      <c r="AB49" s="86">
        <f t="shared" si="4"/>
        <v>0</v>
      </c>
      <c r="AC49" s="86">
        <f t="shared" si="4"/>
        <v>0</v>
      </c>
      <c r="AD49" s="86">
        <f t="shared" si="4"/>
        <v>0</v>
      </c>
      <c r="AE49" s="86">
        <f t="shared" si="4"/>
        <v>0</v>
      </c>
      <c r="AF49" s="86">
        <f t="shared" si="4"/>
        <v>0</v>
      </c>
      <c r="AG49" s="86">
        <f t="shared" si="4"/>
        <v>0</v>
      </c>
      <c r="AH49" s="86">
        <f t="shared" si="4"/>
        <v>0</v>
      </c>
      <c r="AI49" s="86">
        <f t="shared" si="4"/>
        <v>0</v>
      </c>
      <c r="AJ49" s="86">
        <f t="shared" si="4"/>
        <v>0</v>
      </c>
      <c r="AK49" s="86">
        <f t="shared" si="4"/>
        <v>0</v>
      </c>
      <c r="AL49" s="86">
        <f t="shared" si="4"/>
        <v>0</v>
      </c>
      <c r="AM49" s="86">
        <f t="shared" si="4"/>
        <v>0</v>
      </c>
      <c r="AN49" s="86">
        <f t="shared" si="4"/>
        <v>0</v>
      </c>
      <c r="AO49" s="86">
        <f t="shared" si="4"/>
        <v>0</v>
      </c>
      <c r="AP49" s="86">
        <f t="shared" si="4"/>
        <v>0</v>
      </c>
      <c r="AQ49" s="86">
        <f t="shared" si="4"/>
        <v>0</v>
      </c>
      <c r="AR49" s="81"/>
      <c r="AS49" s="1"/>
    </row>
    <row r="50" spans="1:45" s="3" customFormat="1" ht="16.8" hidden="1" thickTop="1" thickBot="1" x14ac:dyDescent="0.35">
      <c r="B50" s="65"/>
      <c r="C50" s="64"/>
      <c r="D50" s="64"/>
      <c r="E50" s="64"/>
      <c r="F50" s="64"/>
      <c r="G50" s="64"/>
      <c r="H50" s="64"/>
      <c r="I50" s="64"/>
      <c r="J50" s="64"/>
      <c r="K50" s="64"/>
      <c r="L50" s="72"/>
      <c r="M50" s="87" t="s">
        <v>99</v>
      </c>
      <c r="N50" s="86">
        <f>COUNTIF(M5:M45,"NL")/$C$46</f>
        <v>0</v>
      </c>
      <c r="O50" s="86">
        <f t="shared" ref="O50:AQ50" si="5">COUNTIF(N5:N45,"NL")/$C$46</f>
        <v>0</v>
      </c>
      <c r="P50" s="86">
        <f t="shared" si="5"/>
        <v>0</v>
      </c>
      <c r="Q50" s="86">
        <f t="shared" si="5"/>
        <v>0</v>
      </c>
      <c r="R50" s="86">
        <f t="shared" si="5"/>
        <v>0</v>
      </c>
      <c r="S50" s="86">
        <f t="shared" si="5"/>
        <v>0</v>
      </c>
      <c r="T50" s="86">
        <f t="shared" si="5"/>
        <v>0.78048780487804881</v>
      </c>
      <c r="U50" s="86">
        <f t="shared" si="5"/>
        <v>0</v>
      </c>
      <c r="V50" s="86">
        <f t="shared" si="5"/>
        <v>0</v>
      </c>
      <c r="W50" s="86">
        <f t="shared" si="5"/>
        <v>0</v>
      </c>
      <c r="X50" s="86">
        <f t="shared" si="5"/>
        <v>0</v>
      </c>
      <c r="Y50" s="86">
        <f t="shared" si="5"/>
        <v>0</v>
      </c>
      <c r="Z50" s="86">
        <f t="shared" si="5"/>
        <v>0</v>
      </c>
      <c r="AA50" s="86">
        <f t="shared" si="5"/>
        <v>0</v>
      </c>
      <c r="AB50" s="86">
        <f t="shared" si="5"/>
        <v>0</v>
      </c>
      <c r="AC50" s="86">
        <f t="shared" si="5"/>
        <v>0</v>
      </c>
      <c r="AD50" s="86">
        <f t="shared" si="5"/>
        <v>0</v>
      </c>
      <c r="AE50" s="86">
        <f t="shared" si="5"/>
        <v>0</v>
      </c>
      <c r="AF50" s="86">
        <f t="shared" si="5"/>
        <v>0</v>
      </c>
      <c r="AG50" s="86">
        <f t="shared" si="5"/>
        <v>0</v>
      </c>
      <c r="AH50" s="86">
        <f t="shared" si="5"/>
        <v>0</v>
      </c>
      <c r="AI50" s="86">
        <f t="shared" si="5"/>
        <v>0</v>
      </c>
      <c r="AJ50" s="86">
        <f t="shared" si="5"/>
        <v>0</v>
      </c>
      <c r="AK50" s="86">
        <f t="shared" si="5"/>
        <v>0</v>
      </c>
      <c r="AL50" s="86">
        <f t="shared" si="5"/>
        <v>0</v>
      </c>
      <c r="AM50" s="86">
        <f t="shared" si="5"/>
        <v>0</v>
      </c>
      <c r="AN50" s="86">
        <f t="shared" si="5"/>
        <v>0</v>
      </c>
      <c r="AO50" s="86">
        <f t="shared" si="5"/>
        <v>0</v>
      </c>
      <c r="AP50" s="86">
        <f t="shared" si="5"/>
        <v>0</v>
      </c>
      <c r="AQ50" s="86">
        <f t="shared" si="5"/>
        <v>0</v>
      </c>
      <c r="AR50" s="81"/>
      <c r="AS50" s="2"/>
    </row>
    <row r="51" spans="1:45" ht="16.8" hidden="1" thickTop="1" thickBot="1" x14ac:dyDescent="0.35">
      <c r="A51" s="3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71"/>
      <c r="M51" s="87" t="s">
        <v>100</v>
      </c>
      <c r="N51" s="86">
        <f>COUNTIF(M5:M45,"SL")/$C$46</f>
        <v>0</v>
      </c>
      <c r="O51" s="86">
        <f t="shared" ref="O51:AQ51" si="6">COUNTIF(N5:N45,"SL")/$C$46</f>
        <v>0</v>
      </c>
      <c r="P51" s="86">
        <f t="shared" si="6"/>
        <v>0</v>
      </c>
      <c r="Q51" s="86">
        <f t="shared" si="6"/>
        <v>0</v>
      </c>
      <c r="R51" s="86">
        <f t="shared" si="6"/>
        <v>0</v>
      </c>
      <c r="S51" s="86">
        <f t="shared" si="6"/>
        <v>0</v>
      </c>
      <c r="T51" s="86">
        <f t="shared" si="6"/>
        <v>0</v>
      </c>
      <c r="U51" s="86">
        <f t="shared" si="6"/>
        <v>0.78048780487804881</v>
      </c>
      <c r="V51" s="86">
        <f t="shared" si="6"/>
        <v>0</v>
      </c>
      <c r="W51" s="86">
        <f t="shared" si="6"/>
        <v>0</v>
      </c>
      <c r="X51" s="86">
        <f t="shared" si="6"/>
        <v>0</v>
      </c>
      <c r="Y51" s="86">
        <f t="shared" si="6"/>
        <v>0</v>
      </c>
      <c r="Z51" s="86">
        <f t="shared" si="6"/>
        <v>0</v>
      </c>
      <c r="AA51" s="86">
        <f t="shared" si="6"/>
        <v>0</v>
      </c>
      <c r="AB51" s="86">
        <f t="shared" si="6"/>
        <v>0</v>
      </c>
      <c r="AC51" s="86">
        <f t="shared" si="6"/>
        <v>0</v>
      </c>
      <c r="AD51" s="86">
        <f t="shared" si="6"/>
        <v>0</v>
      </c>
      <c r="AE51" s="86">
        <f t="shared" si="6"/>
        <v>0</v>
      </c>
      <c r="AF51" s="86">
        <f t="shared" si="6"/>
        <v>0</v>
      </c>
      <c r="AG51" s="86">
        <f t="shared" si="6"/>
        <v>0</v>
      </c>
      <c r="AH51" s="86">
        <f t="shared" si="6"/>
        <v>0</v>
      </c>
      <c r="AI51" s="86">
        <f t="shared" si="6"/>
        <v>0</v>
      </c>
      <c r="AJ51" s="86">
        <f t="shared" si="6"/>
        <v>0</v>
      </c>
      <c r="AK51" s="86">
        <f t="shared" si="6"/>
        <v>0</v>
      </c>
      <c r="AL51" s="86">
        <f t="shared" si="6"/>
        <v>0</v>
      </c>
      <c r="AM51" s="86">
        <f t="shared" si="6"/>
        <v>0</v>
      </c>
      <c r="AN51" s="86">
        <f t="shared" si="6"/>
        <v>0</v>
      </c>
      <c r="AO51" s="86">
        <f t="shared" si="6"/>
        <v>0</v>
      </c>
      <c r="AP51" s="86">
        <f t="shared" si="6"/>
        <v>0</v>
      </c>
      <c r="AQ51" s="86">
        <f t="shared" si="6"/>
        <v>0</v>
      </c>
      <c r="AR51" s="81"/>
      <c r="AS51" s="1"/>
    </row>
    <row r="52" spans="1:45" ht="16.8" hidden="1" thickTop="1" thickBot="1" x14ac:dyDescent="0.35">
      <c r="A52" s="3"/>
      <c r="B52" s="66"/>
      <c r="C52" s="64"/>
      <c r="D52" s="64"/>
      <c r="E52" s="64"/>
      <c r="F52" s="64"/>
      <c r="G52" s="64"/>
      <c r="H52" s="64"/>
      <c r="I52" s="64"/>
      <c r="J52" s="64"/>
      <c r="K52" s="64"/>
      <c r="L52" s="73"/>
      <c r="M52" s="85" t="s">
        <v>101</v>
      </c>
      <c r="N52" s="86">
        <f>COUNTIF(M5:M45,"FRL")/$C$46</f>
        <v>0</v>
      </c>
      <c r="O52" s="86">
        <f t="shared" ref="O52:AQ52" si="7">COUNTIF(N5:N45,"FRL")/$C$46</f>
        <v>0</v>
      </c>
      <c r="P52" s="86">
        <f t="shared" si="7"/>
        <v>0</v>
      </c>
      <c r="Q52" s="86">
        <f t="shared" si="7"/>
        <v>0</v>
      </c>
      <c r="R52" s="86">
        <f t="shared" si="7"/>
        <v>0</v>
      </c>
      <c r="S52" s="86">
        <f t="shared" si="7"/>
        <v>0</v>
      </c>
      <c r="T52" s="86">
        <f t="shared" si="7"/>
        <v>0</v>
      </c>
      <c r="U52" s="86">
        <f t="shared" si="7"/>
        <v>0</v>
      </c>
      <c r="V52" s="86">
        <f t="shared" si="7"/>
        <v>0</v>
      </c>
      <c r="W52" s="86">
        <f t="shared" si="7"/>
        <v>0</v>
      </c>
      <c r="X52" s="86">
        <f t="shared" si="7"/>
        <v>0</v>
      </c>
      <c r="Y52" s="86">
        <f t="shared" si="7"/>
        <v>0</v>
      </c>
      <c r="Z52" s="86">
        <f t="shared" si="7"/>
        <v>0</v>
      </c>
      <c r="AA52" s="86">
        <f t="shared" si="7"/>
        <v>0</v>
      </c>
      <c r="AB52" s="86">
        <f t="shared" si="7"/>
        <v>0</v>
      </c>
      <c r="AC52" s="86">
        <f t="shared" si="7"/>
        <v>0</v>
      </c>
      <c r="AD52" s="86">
        <f t="shared" si="7"/>
        <v>0</v>
      </c>
      <c r="AE52" s="86">
        <f t="shared" si="7"/>
        <v>0</v>
      </c>
      <c r="AF52" s="86">
        <f t="shared" si="7"/>
        <v>0</v>
      </c>
      <c r="AG52" s="86">
        <f t="shared" si="7"/>
        <v>0</v>
      </c>
      <c r="AH52" s="86">
        <f t="shared" si="7"/>
        <v>0</v>
      </c>
      <c r="AI52" s="86">
        <f t="shared" si="7"/>
        <v>0</v>
      </c>
      <c r="AJ52" s="86">
        <f t="shared" si="7"/>
        <v>0</v>
      </c>
      <c r="AK52" s="86">
        <f t="shared" si="7"/>
        <v>0</v>
      </c>
      <c r="AL52" s="86">
        <f t="shared" si="7"/>
        <v>0</v>
      </c>
      <c r="AM52" s="86">
        <f t="shared" si="7"/>
        <v>0</v>
      </c>
      <c r="AN52" s="86">
        <f t="shared" si="7"/>
        <v>0</v>
      </c>
      <c r="AO52" s="86">
        <f t="shared" si="7"/>
        <v>0</v>
      </c>
      <c r="AP52" s="86">
        <f t="shared" si="7"/>
        <v>0</v>
      </c>
      <c r="AQ52" s="86">
        <f t="shared" si="7"/>
        <v>0</v>
      </c>
      <c r="AR52" s="81"/>
    </row>
    <row r="53" spans="1:45" ht="16.8" hidden="1" thickTop="1" thickBot="1" x14ac:dyDescent="0.35">
      <c r="A53" s="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71"/>
      <c r="M53" s="88" t="s">
        <v>102</v>
      </c>
      <c r="N53" s="86">
        <f>COUNTIF(M5:M45,"T")/$C$46</f>
        <v>0.95121951219512191</v>
      </c>
      <c r="O53" s="86">
        <f t="shared" ref="O53:AQ53" si="8">COUNTIF(N5:N45,"T")/$C$46</f>
        <v>0</v>
      </c>
      <c r="P53" s="86">
        <f t="shared" si="8"/>
        <v>0</v>
      </c>
      <c r="Q53" s="86">
        <f t="shared" si="8"/>
        <v>0</v>
      </c>
      <c r="R53" s="86">
        <f t="shared" si="8"/>
        <v>0</v>
      </c>
      <c r="S53" s="86">
        <f t="shared" si="8"/>
        <v>0</v>
      </c>
      <c r="T53" s="86">
        <f t="shared" si="8"/>
        <v>0</v>
      </c>
      <c r="U53" s="86">
        <f t="shared" si="8"/>
        <v>0</v>
      </c>
      <c r="V53" s="86">
        <f t="shared" si="8"/>
        <v>0</v>
      </c>
      <c r="W53" s="86">
        <f t="shared" si="8"/>
        <v>0</v>
      </c>
      <c r="X53" s="86">
        <f t="shared" si="8"/>
        <v>0</v>
      </c>
      <c r="Y53" s="86">
        <f t="shared" si="8"/>
        <v>0</v>
      </c>
      <c r="Z53" s="86">
        <f t="shared" si="8"/>
        <v>0</v>
      </c>
      <c r="AA53" s="86">
        <f t="shared" si="8"/>
        <v>0</v>
      </c>
      <c r="AB53" s="86">
        <f t="shared" si="8"/>
        <v>0</v>
      </c>
      <c r="AC53" s="86">
        <f t="shared" si="8"/>
        <v>0</v>
      </c>
      <c r="AD53" s="86">
        <f t="shared" si="8"/>
        <v>0</v>
      </c>
      <c r="AE53" s="86">
        <f t="shared" si="8"/>
        <v>0</v>
      </c>
      <c r="AF53" s="86">
        <f t="shared" si="8"/>
        <v>0</v>
      </c>
      <c r="AG53" s="86">
        <f t="shared" si="8"/>
        <v>0</v>
      </c>
      <c r="AH53" s="86">
        <f t="shared" si="8"/>
        <v>0</v>
      </c>
      <c r="AI53" s="86">
        <f t="shared" si="8"/>
        <v>0</v>
      </c>
      <c r="AJ53" s="86">
        <f t="shared" si="8"/>
        <v>0</v>
      </c>
      <c r="AK53" s="86">
        <f t="shared" si="8"/>
        <v>0</v>
      </c>
      <c r="AL53" s="86">
        <f t="shared" si="8"/>
        <v>0</v>
      </c>
      <c r="AM53" s="86">
        <f t="shared" si="8"/>
        <v>0</v>
      </c>
      <c r="AN53" s="86">
        <f t="shared" si="8"/>
        <v>0</v>
      </c>
      <c r="AO53" s="86">
        <f t="shared" si="8"/>
        <v>0</v>
      </c>
      <c r="AP53" s="86">
        <f t="shared" si="8"/>
        <v>0</v>
      </c>
      <c r="AQ53" s="86">
        <f t="shared" si="8"/>
        <v>0</v>
      </c>
      <c r="AR53" s="81"/>
    </row>
    <row r="54" spans="1:45" ht="16.8" hidden="1" thickTop="1" thickBot="1" x14ac:dyDescent="0.35">
      <c r="A54" s="3"/>
      <c r="B54" s="65"/>
      <c r="C54" s="64"/>
      <c r="D54" s="64"/>
      <c r="E54" s="64"/>
      <c r="F54" s="64"/>
      <c r="G54" s="64"/>
      <c r="H54" s="64"/>
      <c r="I54" s="64"/>
      <c r="J54" s="64"/>
      <c r="K54" s="64"/>
      <c r="L54" s="72"/>
      <c r="M54" s="85" t="s">
        <v>103</v>
      </c>
      <c r="N54" s="86">
        <f>COUNTIF(M5:M45,"L")/$C$46</f>
        <v>0</v>
      </c>
      <c r="O54" s="86">
        <f t="shared" ref="O54:AQ54" si="9">COUNTIF(N5:N45,"L")/$C$46</f>
        <v>0</v>
      </c>
      <c r="P54" s="86">
        <f t="shared" si="9"/>
        <v>0</v>
      </c>
      <c r="Q54" s="86">
        <f t="shared" si="9"/>
        <v>0.78048780487804881</v>
      </c>
      <c r="R54" s="86">
        <f t="shared" si="9"/>
        <v>0</v>
      </c>
      <c r="S54" s="86">
        <f t="shared" si="9"/>
        <v>0</v>
      </c>
      <c r="T54" s="86">
        <f t="shared" si="9"/>
        <v>0</v>
      </c>
      <c r="U54" s="86">
        <f t="shared" si="9"/>
        <v>0</v>
      </c>
      <c r="V54" s="86">
        <f t="shared" si="9"/>
        <v>0</v>
      </c>
      <c r="W54" s="86">
        <f t="shared" si="9"/>
        <v>0</v>
      </c>
      <c r="X54" s="86">
        <f t="shared" si="9"/>
        <v>0</v>
      </c>
      <c r="Y54" s="86">
        <f t="shared" si="9"/>
        <v>0</v>
      </c>
      <c r="Z54" s="86">
        <f t="shared" si="9"/>
        <v>0</v>
      </c>
      <c r="AA54" s="86">
        <f t="shared" si="9"/>
        <v>0</v>
      </c>
      <c r="AB54" s="86">
        <f t="shared" si="9"/>
        <v>0</v>
      </c>
      <c r="AC54" s="86">
        <f t="shared" si="9"/>
        <v>0</v>
      </c>
      <c r="AD54" s="86">
        <f t="shared" si="9"/>
        <v>0</v>
      </c>
      <c r="AE54" s="86">
        <f t="shared" si="9"/>
        <v>0</v>
      </c>
      <c r="AF54" s="86">
        <f t="shared" si="9"/>
        <v>0</v>
      </c>
      <c r="AG54" s="86">
        <f t="shared" si="9"/>
        <v>0</v>
      </c>
      <c r="AH54" s="86">
        <f t="shared" si="9"/>
        <v>0</v>
      </c>
      <c r="AI54" s="86">
        <f t="shared" si="9"/>
        <v>0</v>
      </c>
      <c r="AJ54" s="86">
        <f t="shared" si="9"/>
        <v>0</v>
      </c>
      <c r="AK54" s="86">
        <f t="shared" si="9"/>
        <v>0</v>
      </c>
      <c r="AL54" s="86">
        <f t="shared" si="9"/>
        <v>0</v>
      </c>
      <c r="AM54" s="86">
        <f t="shared" si="9"/>
        <v>0</v>
      </c>
      <c r="AN54" s="86">
        <f t="shared" si="9"/>
        <v>0</v>
      </c>
      <c r="AO54" s="86">
        <f t="shared" si="9"/>
        <v>0</v>
      </c>
      <c r="AP54" s="86">
        <f t="shared" si="9"/>
        <v>0</v>
      </c>
      <c r="AQ54" s="86">
        <f t="shared" si="9"/>
        <v>0</v>
      </c>
      <c r="AR54" s="81"/>
    </row>
    <row r="55" spans="1:45" ht="16.8" hidden="1" thickTop="1" thickBot="1" x14ac:dyDescent="0.35">
      <c r="A55" s="3"/>
      <c r="B55" s="65"/>
      <c r="C55" s="64"/>
      <c r="D55" s="64"/>
      <c r="E55" s="64"/>
      <c r="F55" s="64"/>
      <c r="G55" s="64"/>
      <c r="H55" s="64"/>
      <c r="I55" s="64"/>
      <c r="J55" s="64"/>
      <c r="K55" s="64"/>
      <c r="L55" s="72"/>
      <c r="M55" s="87" t="s">
        <v>104</v>
      </c>
      <c r="N55" s="86">
        <f>COUNTIF(M5:M45,"LD")/$C$46</f>
        <v>0</v>
      </c>
      <c r="O55" s="86">
        <f t="shared" ref="O55:AQ55" si="10">COUNTIF(N5:N45,"LD")/$C$46</f>
        <v>0</v>
      </c>
      <c r="P55" s="86">
        <f t="shared" si="10"/>
        <v>0</v>
      </c>
      <c r="Q55" s="86">
        <f t="shared" si="10"/>
        <v>0</v>
      </c>
      <c r="R55" s="86">
        <f t="shared" si="10"/>
        <v>0.78048780487804881</v>
      </c>
      <c r="S55" s="86">
        <f t="shared" si="10"/>
        <v>0</v>
      </c>
      <c r="T55" s="86">
        <f t="shared" si="10"/>
        <v>0</v>
      </c>
      <c r="U55" s="86">
        <f t="shared" si="10"/>
        <v>0</v>
      </c>
      <c r="V55" s="86">
        <f t="shared" si="10"/>
        <v>0</v>
      </c>
      <c r="W55" s="86">
        <f t="shared" si="10"/>
        <v>0</v>
      </c>
      <c r="X55" s="86">
        <f t="shared" si="10"/>
        <v>0</v>
      </c>
      <c r="Y55" s="86">
        <f t="shared" si="10"/>
        <v>0</v>
      </c>
      <c r="Z55" s="86">
        <f t="shared" si="10"/>
        <v>0</v>
      </c>
      <c r="AA55" s="86">
        <f t="shared" si="10"/>
        <v>0</v>
      </c>
      <c r="AB55" s="86">
        <f t="shared" si="10"/>
        <v>0</v>
      </c>
      <c r="AC55" s="86">
        <f t="shared" si="10"/>
        <v>0</v>
      </c>
      <c r="AD55" s="86">
        <f t="shared" si="10"/>
        <v>0</v>
      </c>
      <c r="AE55" s="86">
        <f t="shared" si="10"/>
        <v>0</v>
      </c>
      <c r="AF55" s="86">
        <f t="shared" si="10"/>
        <v>0</v>
      </c>
      <c r="AG55" s="86">
        <f t="shared" si="10"/>
        <v>0</v>
      </c>
      <c r="AH55" s="86">
        <f t="shared" si="10"/>
        <v>0</v>
      </c>
      <c r="AI55" s="86">
        <f t="shared" si="10"/>
        <v>0</v>
      </c>
      <c r="AJ55" s="86">
        <f t="shared" si="10"/>
        <v>0</v>
      </c>
      <c r="AK55" s="86">
        <f t="shared" si="10"/>
        <v>0</v>
      </c>
      <c r="AL55" s="86">
        <f t="shared" si="10"/>
        <v>0</v>
      </c>
      <c r="AM55" s="86">
        <f t="shared" si="10"/>
        <v>0</v>
      </c>
      <c r="AN55" s="86">
        <f t="shared" si="10"/>
        <v>0</v>
      </c>
      <c r="AO55" s="86">
        <f t="shared" si="10"/>
        <v>0</v>
      </c>
      <c r="AP55" s="86">
        <f t="shared" si="10"/>
        <v>0</v>
      </c>
      <c r="AQ55" s="86">
        <f t="shared" si="10"/>
        <v>0</v>
      </c>
      <c r="AR55" s="81"/>
    </row>
    <row r="56" spans="1:45" ht="16.8" hidden="1" thickTop="1" thickBot="1" x14ac:dyDescent="0.35">
      <c r="A56" s="3"/>
      <c r="B56" s="65"/>
      <c r="C56" s="64"/>
      <c r="D56" s="64"/>
      <c r="E56" s="64"/>
      <c r="F56" s="64"/>
      <c r="G56" s="64"/>
      <c r="H56" s="64"/>
      <c r="I56" s="64"/>
      <c r="J56" s="64"/>
      <c r="K56" s="64"/>
      <c r="L56" s="72"/>
      <c r="M56" s="87" t="s">
        <v>105</v>
      </c>
      <c r="N56" s="86">
        <f>COUNTIF(M5:M45,"M")/$C$46</f>
        <v>0</v>
      </c>
      <c r="O56" s="86">
        <f t="shared" ref="O56:AQ56" si="11">COUNTIF(N5:N45,"M")/$C$46</f>
        <v>0</v>
      </c>
      <c r="P56" s="86">
        <f t="shared" si="11"/>
        <v>0</v>
      </c>
      <c r="Q56" s="86">
        <f t="shared" si="11"/>
        <v>0</v>
      </c>
      <c r="R56" s="86">
        <f t="shared" si="11"/>
        <v>0</v>
      </c>
      <c r="S56" s="86">
        <f t="shared" si="11"/>
        <v>0</v>
      </c>
      <c r="T56" s="86">
        <f t="shared" si="11"/>
        <v>0</v>
      </c>
      <c r="U56" s="86">
        <f t="shared" si="11"/>
        <v>0</v>
      </c>
      <c r="V56" s="86">
        <f t="shared" si="11"/>
        <v>0</v>
      </c>
      <c r="W56" s="86">
        <f t="shared" si="11"/>
        <v>0</v>
      </c>
      <c r="X56" s="86">
        <f t="shared" si="11"/>
        <v>0</v>
      </c>
      <c r="Y56" s="86">
        <f t="shared" si="11"/>
        <v>0</v>
      </c>
      <c r="Z56" s="86">
        <f t="shared" si="11"/>
        <v>0</v>
      </c>
      <c r="AA56" s="86">
        <f t="shared" si="11"/>
        <v>0</v>
      </c>
      <c r="AB56" s="86">
        <f t="shared" si="11"/>
        <v>0</v>
      </c>
      <c r="AC56" s="86">
        <f t="shared" si="11"/>
        <v>0</v>
      </c>
      <c r="AD56" s="86">
        <f t="shared" si="11"/>
        <v>0</v>
      </c>
      <c r="AE56" s="86">
        <f t="shared" si="11"/>
        <v>0</v>
      </c>
      <c r="AF56" s="86">
        <f t="shared" si="11"/>
        <v>0</v>
      </c>
      <c r="AG56" s="86">
        <f t="shared" si="11"/>
        <v>0</v>
      </c>
      <c r="AH56" s="86">
        <f t="shared" si="11"/>
        <v>0</v>
      </c>
      <c r="AI56" s="86">
        <f t="shared" si="11"/>
        <v>0</v>
      </c>
      <c r="AJ56" s="86">
        <f t="shared" si="11"/>
        <v>0</v>
      </c>
      <c r="AK56" s="86">
        <f t="shared" si="11"/>
        <v>0</v>
      </c>
      <c r="AL56" s="86">
        <f t="shared" si="11"/>
        <v>0</v>
      </c>
      <c r="AM56" s="86">
        <f t="shared" si="11"/>
        <v>0</v>
      </c>
      <c r="AN56" s="86">
        <f t="shared" si="11"/>
        <v>0</v>
      </c>
      <c r="AO56" s="86">
        <f t="shared" si="11"/>
        <v>0</v>
      </c>
      <c r="AP56" s="86">
        <f t="shared" si="11"/>
        <v>0</v>
      </c>
      <c r="AQ56" s="86">
        <f t="shared" si="11"/>
        <v>0</v>
      </c>
      <c r="AR56" s="81"/>
    </row>
    <row r="57" spans="1:45" ht="16.8" hidden="1" thickTop="1" thickBot="1" x14ac:dyDescent="0.35">
      <c r="A57" s="3"/>
      <c r="B57" s="65"/>
      <c r="C57" s="64"/>
      <c r="D57" s="64"/>
      <c r="E57" s="64"/>
      <c r="F57" s="64"/>
      <c r="G57" s="64"/>
      <c r="H57" s="64"/>
      <c r="I57" s="64"/>
      <c r="J57" s="64"/>
      <c r="K57" s="64"/>
      <c r="L57" s="72"/>
      <c r="M57" s="87" t="s">
        <v>106</v>
      </c>
      <c r="N57" s="86">
        <f>COUNTIF(M5:M45,"I")/$C$46</f>
        <v>0</v>
      </c>
      <c r="O57" s="86">
        <f t="shared" ref="O57:AQ57" si="12">COUNTIF(N5:N45,"I")/$C$46</f>
        <v>0</v>
      </c>
      <c r="P57" s="86">
        <f t="shared" si="12"/>
        <v>0</v>
      </c>
      <c r="Q57" s="86">
        <f t="shared" si="12"/>
        <v>0</v>
      </c>
      <c r="R57" s="86">
        <f t="shared" si="12"/>
        <v>0</v>
      </c>
      <c r="S57" s="86">
        <f t="shared" si="12"/>
        <v>0</v>
      </c>
      <c r="T57" s="86">
        <f t="shared" si="12"/>
        <v>0</v>
      </c>
      <c r="U57" s="86">
        <f t="shared" si="12"/>
        <v>0</v>
      </c>
      <c r="V57" s="86">
        <f t="shared" si="12"/>
        <v>0</v>
      </c>
      <c r="W57" s="86">
        <f t="shared" si="12"/>
        <v>0</v>
      </c>
      <c r="X57" s="86">
        <f t="shared" si="12"/>
        <v>0</v>
      </c>
      <c r="Y57" s="86">
        <f t="shared" si="12"/>
        <v>0</v>
      </c>
      <c r="Z57" s="86">
        <f t="shared" si="12"/>
        <v>0</v>
      </c>
      <c r="AA57" s="86">
        <f t="shared" si="12"/>
        <v>0</v>
      </c>
      <c r="AB57" s="86">
        <f t="shared" si="12"/>
        <v>0</v>
      </c>
      <c r="AC57" s="86">
        <f t="shared" si="12"/>
        <v>0</v>
      </c>
      <c r="AD57" s="86">
        <f t="shared" si="12"/>
        <v>0</v>
      </c>
      <c r="AE57" s="86">
        <f t="shared" si="12"/>
        <v>0</v>
      </c>
      <c r="AF57" s="86">
        <f t="shared" si="12"/>
        <v>0</v>
      </c>
      <c r="AG57" s="86">
        <f t="shared" si="12"/>
        <v>0</v>
      </c>
      <c r="AH57" s="86">
        <f t="shared" si="12"/>
        <v>0</v>
      </c>
      <c r="AI57" s="86">
        <f t="shared" si="12"/>
        <v>0</v>
      </c>
      <c r="AJ57" s="86">
        <f t="shared" si="12"/>
        <v>0</v>
      </c>
      <c r="AK57" s="86">
        <f t="shared" si="12"/>
        <v>0</v>
      </c>
      <c r="AL57" s="86">
        <f t="shared" si="12"/>
        <v>0</v>
      </c>
      <c r="AM57" s="86">
        <f t="shared" si="12"/>
        <v>0</v>
      </c>
      <c r="AN57" s="86">
        <f t="shared" si="12"/>
        <v>0</v>
      </c>
      <c r="AO57" s="86">
        <f t="shared" si="12"/>
        <v>0</v>
      </c>
      <c r="AP57" s="86">
        <f t="shared" si="12"/>
        <v>0</v>
      </c>
      <c r="AQ57" s="86">
        <f t="shared" si="12"/>
        <v>0</v>
      </c>
      <c r="AR57" s="81"/>
    </row>
    <row r="58" spans="1:45" ht="30" hidden="1" thickTop="1" thickBot="1" x14ac:dyDescent="0.35">
      <c r="A58" s="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71"/>
      <c r="M58" s="87" t="s">
        <v>107</v>
      </c>
      <c r="N58" s="86">
        <f>COUNTIF(M5:M45,"ML")/$C$46</f>
        <v>0</v>
      </c>
      <c r="O58" s="86">
        <f t="shared" ref="O58:AQ58" si="13">COUNTIF(N5:N45,"ML")/$C$46</f>
        <v>0</v>
      </c>
      <c r="P58" s="86">
        <f t="shared" si="13"/>
        <v>0</v>
      </c>
      <c r="Q58" s="86">
        <f t="shared" si="13"/>
        <v>0</v>
      </c>
      <c r="R58" s="86">
        <f t="shared" si="13"/>
        <v>0</v>
      </c>
      <c r="S58" s="86">
        <f t="shared" si="13"/>
        <v>0</v>
      </c>
      <c r="T58" s="86">
        <f t="shared" si="13"/>
        <v>0</v>
      </c>
      <c r="U58" s="86">
        <f t="shared" si="13"/>
        <v>0</v>
      </c>
      <c r="V58" s="86">
        <f t="shared" si="13"/>
        <v>0</v>
      </c>
      <c r="W58" s="86">
        <f t="shared" si="13"/>
        <v>0</v>
      </c>
      <c r="X58" s="86">
        <f t="shared" si="13"/>
        <v>0</v>
      </c>
      <c r="Y58" s="86">
        <f t="shared" si="13"/>
        <v>0</v>
      </c>
      <c r="Z58" s="86">
        <f t="shared" si="13"/>
        <v>0</v>
      </c>
      <c r="AA58" s="86">
        <f t="shared" si="13"/>
        <v>0</v>
      </c>
      <c r="AB58" s="86">
        <f t="shared" si="13"/>
        <v>0</v>
      </c>
      <c r="AC58" s="86">
        <f t="shared" si="13"/>
        <v>0</v>
      </c>
      <c r="AD58" s="86">
        <f t="shared" si="13"/>
        <v>0</v>
      </c>
      <c r="AE58" s="86">
        <f t="shared" si="13"/>
        <v>0</v>
      </c>
      <c r="AF58" s="86">
        <f t="shared" si="13"/>
        <v>0</v>
      </c>
      <c r="AG58" s="86">
        <f t="shared" si="13"/>
        <v>0</v>
      </c>
      <c r="AH58" s="86">
        <f t="shared" si="13"/>
        <v>0</v>
      </c>
      <c r="AI58" s="86">
        <f t="shared" si="13"/>
        <v>0</v>
      </c>
      <c r="AJ58" s="86">
        <f t="shared" si="13"/>
        <v>0</v>
      </c>
      <c r="AK58" s="86">
        <f t="shared" si="13"/>
        <v>0</v>
      </c>
      <c r="AL58" s="86">
        <f t="shared" si="13"/>
        <v>0</v>
      </c>
      <c r="AM58" s="86">
        <f t="shared" si="13"/>
        <v>0</v>
      </c>
      <c r="AN58" s="86">
        <f t="shared" si="13"/>
        <v>0</v>
      </c>
      <c r="AO58" s="86">
        <f t="shared" si="13"/>
        <v>0</v>
      </c>
      <c r="AP58" s="86">
        <f t="shared" si="13"/>
        <v>0</v>
      </c>
      <c r="AQ58" s="86">
        <f t="shared" si="13"/>
        <v>0</v>
      </c>
      <c r="AR58" s="81"/>
    </row>
    <row r="59" spans="1:45" ht="15.6" hidden="1" thickTop="1" x14ac:dyDescent="0.3">
      <c r="A59" s="3"/>
      <c r="B59" s="5" t="s">
        <v>15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116" t="s">
        <v>108</v>
      </c>
      <c r="N59" s="117">
        <f>COUNTIF(M5:M45,"WSRS")/$C$46</f>
        <v>0</v>
      </c>
      <c r="O59" s="117">
        <f t="shared" ref="O59:AQ59" si="14">COUNTIF(N5:N45,"WSRS")/$C$46</f>
        <v>0</v>
      </c>
      <c r="P59" s="117">
        <f t="shared" si="14"/>
        <v>0</v>
      </c>
      <c r="Q59" s="117">
        <f t="shared" si="14"/>
        <v>0</v>
      </c>
      <c r="R59" s="117">
        <f t="shared" si="14"/>
        <v>0</v>
      </c>
      <c r="S59" s="117">
        <f t="shared" si="14"/>
        <v>0</v>
      </c>
      <c r="T59" s="117">
        <f t="shared" si="14"/>
        <v>0</v>
      </c>
      <c r="U59" s="117">
        <f t="shared" si="14"/>
        <v>0</v>
      </c>
      <c r="V59" s="117">
        <f t="shared" si="14"/>
        <v>0</v>
      </c>
      <c r="W59" s="117">
        <f t="shared" si="14"/>
        <v>0</v>
      </c>
      <c r="X59" s="117">
        <f t="shared" si="14"/>
        <v>0</v>
      </c>
      <c r="Y59" s="117">
        <f t="shared" si="14"/>
        <v>0</v>
      </c>
      <c r="Z59" s="117">
        <f t="shared" si="14"/>
        <v>0</v>
      </c>
      <c r="AA59" s="117">
        <f t="shared" si="14"/>
        <v>0</v>
      </c>
      <c r="AB59" s="117">
        <f t="shared" si="14"/>
        <v>0</v>
      </c>
      <c r="AC59" s="117">
        <f t="shared" si="14"/>
        <v>0</v>
      </c>
      <c r="AD59" s="117">
        <f t="shared" si="14"/>
        <v>0</v>
      </c>
      <c r="AE59" s="117">
        <f t="shared" si="14"/>
        <v>0</v>
      </c>
      <c r="AF59" s="117">
        <f t="shared" si="14"/>
        <v>0</v>
      </c>
      <c r="AG59" s="117">
        <f t="shared" si="14"/>
        <v>0</v>
      </c>
      <c r="AH59" s="117">
        <f t="shared" si="14"/>
        <v>0</v>
      </c>
      <c r="AI59" s="117">
        <f t="shared" si="14"/>
        <v>0</v>
      </c>
      <c r="AJ59" s="117">
        <f t="shared" si="14"/>
        <v>0</v>
      </c>
      <c r="AK59" s="117">
        <f t="shared" si="14"/>
        <v>0</v>
      </c>
      <c r="AL59" s="117">
        <f t="shared" si="14"/>
        <v>0</v>
      </c>
      <c r="AM59" s="117">
        <f t="shared" si="14"/>
        <v>0</v>
      </c>
      <c r="AN59" s="117">
        <f t="shared" si="14"/>
        <v>0</v>
      </c>
      <c r="AO59" s="117">
        <f t="shared" si="14"/>
        <v>0</v>
      </c>
      <c r="AP59" s="117">
        <f t="shared" si="14"/>
        <v>0</v>
      </c>
      <c r="AQ59" s="117">
        <f t="shared" si="14"/>
        <v>0</v>
      </c>
    </row>
    <row r="60" spans="1:45" ht="30.6" thickTop="1" x14ac:dyDescent="0.3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  <c r="N60" s="6"/>
      <c r="O60" s="99" t="s">
        <v>18</v>
      </c>
      <c r="P60" s="15" t="s">
        <v>1</v>
      </c>
      <c r="Q60" s="17" t="s">
        <v>19</v>
      </c>
      <c r="R60" s="74" t="s">
        <v>3</v>
      </c>
      <c r="S60" s="100" t="s">
        <v>6</v>
      </c>
      <c r="T60" s="15" t="s">
        <v>127</v>
      </c>
      <c r="U60" s="7" t="s">
        <v>14</v>
      </c>
      <c r="V60" s="15" t="s">
        <v>5</v>
      </c>
      <c r="W60" s="16" t="s">
        <v>2</v>
      </c>
      <c r="X60" s="15" t="s">
        <v>2</v>
      </c>
      <c r="Y60" s="101" t="s">
        <v>20</v>
      </c>
      <c r="Z60" s="15" t="s">
        <v>4</v>
      </c>
      <c r="AA60" s="102" t="s">
        <v>22</v>
      </c>
      <c r="AB60" s="15" t="s">
        <v>7</v>
      </c>
      <c r="AC60" s="103" t="s">
        <v>24</v>
      </c>
      <c r="AD60" s="15" t="s">
        <v>9</v>
      </c>
      <c r="AE60" s="107" t="s">
        <v>23</v>
      </c>
      <c r="AF60" s="15" t="s">
        <v>8</v>
      </c>
      <c r="AG60" s="108" t="s">
        <v>25</v>
      </c>
      <c r="AH60" s="15" t="s">
        <v>10</v>
      </c>
      <c r="AI60" s="104" t="s">
        <v>26</v>
      </c>
      <c r="AJ60" s="106" t="s">
        <v>11</v>
      </c>
      <c r="AK60" s="105" t="s">
        <v>27</v>
      </c>
      <c r="AL60" s="106" t="s">
        <v>12</v>
      </c>
      <c r="AM60" s="109" t="s">
        <v>13</v>
      </c>
      <c r="AN60" s="106" t="s">
        <v>13</v>
      </c>
      <c r="AO60" s="4"/>
      <c r="AP60" s="4"/>
      <c r="AQ60" s="4"/>
      <c r="AR60" s="1"/>
    </row>
    <row r="61" spans="1:45" ht="15.6" x14ac:dyDescent="0.3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118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</row>
  </sheetData>
  <mergeCells count="1">
    <mergeCell ref="E3:L3"/>
  </mergeCells>
  <phoneticPr fontId="20" type="noConversion"/>
  <conditionalFormatting sqref="B9">
    <cfRule type="duplicateValues" dxfId="97" priority="51"/>
  </conditionalFormatting>
  <conditionalFormatting sqref="B10">
    <cfRule type="duplicateValues" dxfId="96" priority="50"/>
  </conditionalFormatting>
  <conditionalFormatting sqref="B19">
    <cfRule type="duplicateValues" dxfId="95" priority="49"/>
  </conditionalFormatting>
  <conditionalFormatting sqref="B6">
    <cfRule type="duplicateValues" dxfId="94" priority="48"/>
  </conditionalFormatting>
  <conditionalFormatting sqref="B20:B21">
    <cfRule type="duplicateValues" dxfId="93" priority="47"/>
  </conditionalFormatting>
  <conditionalFormatting sqref="B23:B24">
    <cfRule type="duplicateValues" dxfId="92" priority="46"/>
  </conditionalFormatting>
  <conditionalFormatting sqref="B26:B27">
    <cfRule type="duplicateValues" dxfId="91" priority="45"/>
  </conditionalFormatting>
  <conditionalFormatting sqref="B29">
    <cfRule type="duplicateValues" dxfId="90" priority="44"/>
  </conditionalFormatting>
  <conditionalFormatting sqref="B30:B31">
    <cfRule type="duplicateValues" dxfId="89" priority="43"/>
  </conditionalFormatting>
  <conditionalFormatting sqref="B5 B11:B18 B22 B7:B8 B25 B28 B32:B35">
    <cfRule type="duplicateValues" dxfId="88" priority="52"/>
  </conditionalFormatting>
  <conditionalFormatting sqref="B36">
    <cfRule type="duplicateValues" dxfId="87" priority="42"/>
  </conditionalFormatting>
  <conditionalFormatting sqref="B37:B38">
    <cfRule type="duplicateValues" dxfId="86" priority="41"/>
  </conditionalFormatting>
  <conditionalFormatting sqref="B39">
    <cfRule type="duplicateValues" dxfId="85" priority="40"/>
  </conditionalFormatting>
  <conditionalFormatting sqref="B40:B41">
    <cfRule type="duplicateValues" dxfId="84" priority="39"/>
  </conditionalFormatting>
  <conditionalFormatting sqref="B42:B44">
    <cfRule type="duplicateValues" dxfId="83" priority="38"/>
  </conditionalFormatting>
  <conditionalFormatting sqref="B45">
    <cfRule type="duplicateValues" dxfId="82" priority="37"/>
  </conditionalFormatting>
  <conditionalFormatting sqref="E45:M45">
    <cfRule type="iconSet" priority="18">
      <iconSet showValue="0">
        <cfvo type="percent" val="0"/>
        <cfvo type="num" val="1"/>
        <cfvo type="num" val="2"/>
      </iconSet>
    </cfRule>
  </conditionalFormatting>
  <conditionalFormatting sqref="E12:L12">
    <cfRule type="iconSet" priority="53">
      <iconSet showValue="0">
        <cfvo type="percent" val="0"/>
        <cfvo type="num" val="1"/>
        <cfvo type="num" val="2"/>
      </iconSet>
    </cfRule>
  </conditionalFormatting>
  <conditionalFormatting sqref="E18:L18">
    <cfRule type="iconSet" priority="54">
      <iconSet showValue="0">
        <cfvo type="percent" val="0"/>
        <cfvo type="num" val="1"/>
        <cfvo type="num" val="2"/>
      </iconSet>
    </cfRule>
  </conditionalFormatting>
  <conditionalFormatting sqref="E9:L9">
    <cfRule type="iconSet" priority="55">
      <iconSet showValue="0">
        <cfvo type="percent" val="0"/>
        <cfvo type="num" val="1"/>
        <cfvo type="num" val="2"/>
      </iconSet>
    </cfRule>
  </conditionalFormatting>
  <conditionalFormatting sqref="E10:L10">
    <cfRule type="iconSet" priority="56">
      <iconSet showValue="0">
        <cfvo type="percent" val="0"/>
        <cfvo type="num" val="1"/>
        <cfvo type="num" val="2"/>
      </iconSet>
    </cfRule>
  </conditionalFormatting>
  <conditionalFormatting sqref="E19:L19">
    <cfRule type="iconSet" priority="57">
      <iconSet showValue="0">
        <cfvo type="percent" val="0"/>
        <cfvo type="num" val="1"/>
        <cfvo type="num" val="2"/>
      </iconSet>
    </cfRule>
  </conditionalFormatting>
  <conditionalFormatting sqref="E6:L6">
    <cfRule type="iconSet" priority="58">
      <iconSet showValue="0">
        <cfvo type="percent" val="0"/>
        <cfvo type="num" val="1"/>
        <cfvo type="num" val="2"/>
      </iconSet>
    </cfRule>
  </conditionalFormatting>
  <conditionalFormatting sqref="E20:L21">
    <cfRule type="iconSet" priority="59">
      <iconSet showValue="0">
        <cfvo type="percent" val="0"/>
        <cfvo type="num" val="1"/>
        <cfvo type="num" val="2"/>
      </iconSet>
    </cfRule>
  </conditionalFormatting>
  <conditionalFormatting sqref="E23:L24">
    <cfRule type="iconSet" priority="60">
      <iconSet showValue="0">
        <cfvo type="percent" val="0"/>
        <cfvo type="num" val="1"/>
        <cfvo type="num" val="2"/>
      </iconSet>
    </cfRule>
  </conditionalFormatting>
  <conditionalFormatting sqref="E26:L27">
    <cfRule type="iconSet" priority="61">
      <iconSet showValue="0">
        <cfvo type="percent" val="0"/>
        <cfvo type="num" val="1"/>
        <cfvo type="num" val="2"/>
      </iconSet>
    </cfRule>
  </conditionalFormatting>
  <conditionalFormatting sqref="E14:L16 E22:L22 E7:L8 E25:L25 E28:L28 E32:L34">
    <cfRule type="iconSet" priority="62">
      <iconSet showValue="0">
        <cfvo type="percent" val="0"/>
        <cfvo type="num" val="1"/>
        <cfvo type="num" val="2"/>
      </iconSet>
    </cfRule>
  </conditionalFormatting>
  <conditionalFormatting sqref="E29:L29">
    <cfRule type="iconSet" priority="68">
      <iconSet showValue="0">
        <cfvo type="percent" val="0"/>
        <cfvo type="num" val="1"/>
        <cfvo type="num" val="2"/>
      </iconSet>
    </cfRule>
  </conditionalFormatting>
  <conditionalFormatting sqref="E30:L31">
    <cfRule type="iconSet" priority="69">
      <iconSet showValue="0">
        <cfvo type="percent" val="0"/>
        <cfvo type="num" val="1"/>
        <cfvo type="num" val="2"/>
      </iconSet>
    </cfRule>
  </conditionalFormatting>
  <conditionalFormatting sqref="E35:L35 E13:L13 E17:L17 E11:L11">
    <cfRule type="iconSet" priority="70">
      <iconSet showValue="0">
        <cfvo type="percent" val="0"/>
        <cfvo type="num" val="1"/>
        <cfvo type="num" val="2"/>
      </iconSet>
    </cfRule>
  </conditionalFormatting>
  <conditionalFormatting sqref="E36:L36">
    <cfRule type="iconSet" priority="74">
      <iconSet showValue="0">
        <cfvo type="percent" val="0"/>
        <cfvo type="num" val="1"/>
        <cfvo type="num" val="2"/>
      </iconSet>
    </cfRule>
  </conditionalFormatting>
  <conditionalFormatting sqref="E37:L38">
    <cfRule type="iconSet" priority="75">
      <iconSet showValue="0">
        <cfvo type="percent" val="0"/>
        <cfvo type="num" val="1"/>
        <cfvo type="num" val="2"/>
      </iconSet>
    </cfRule>
  </conditionalFormatting>
  <conditionalFormatting sqref="E39:L39">
    <cfRule type="iconSet" priority="76">
      <iconSet showValue="0">
        <cfvo type="percent" val="0"/>
        <cfvo type="num" val="1"/>
        <cfvo type="num" val="2"/>
      </iconSet>
    </cfRule>
  </conditionalFormatting>
  <conditionalFormatting sqref="E40:L41">
    <cfRule type="iconSet" priority="77">
      <iconSet showValue="0">
        <cfvo type="percent" val="0"/>
        <cfvo type="num" val="1"/>
        <cfvo type="num" val="2"/>
      </iconSet>
    </cfRule>
  </conditionalFormatting>
  <conditionalFormatting sqref="E42:L44">
    <cfRule type="iconSet" priority="78">
      <iconSet showValue="0">
        <cfvo type="percent" val="0"/>
        <cfvo type="num" val="1"/>
        <cfvo type="num" val="2"/>
      </iconSet>
    </cfRule>
  </conditionalFormatting>
  <conditionalFormatting sqref="M5:AQ45">
    <cfRule type="beginsWith" dxfId="81" priority="3" operator="beginsWith" text="WSRS">
      <formula>LEFT(M5,LEN("WSRS"))="WSRS"</formula>
    </cfRule>
    <cfRule type="beginsWith" dxfId="80" priority="4" operator="beginsWith" text="ML">
      <formula>LEFT(M5,LEN("ML"))="ML"</formula>
    </cfRule>
    <cfRule type="beginsWith" dxfId="79" priority="5" operator="beginsWith" text="I">
      <formula>LEFT(M5,LEN("I"))="I"</formula>
    </cfRule>
    <cfRule type="beginsWith" dxfId="78" priority="8" operator="beginsWith" text="L">
      <formula>LEFT(M5,LEN("L"))="L"</formula>
    </cfRule>
    <cfRule type="beginsWith" dxfId="77" priority="9" operator="beginsWith" text="T">
      <formula>LEFT(M5,LEN("T"))="T"</formula>
    </cfRule>
    <cfRule type="beginsWith" dxfId="76" priority="10" operator="beginsWith" text="FRL">
      <formula>LEFT(M5,LEN("FRL"))="FRL"</formula>
    </cfRule>
    <cfRule type="beginsWith" dxfId="75" priority="11" operator="beginsWith" text="SL">
      <formula>LEFT(M5,LEN("SL"))="SL"</formula>
    </cfRule>
    <cfRule type="beginsWith" dxfId="74" priority="13" operator="beginsWith" text="NL">
      <formula>LEFT(M5,LEN("NL"))="NL"</formula>
    </cfRule>
    <cfRule type="beginsWith" dxfId="73" priority="14" operator="beginsWith" text="AL">
      <formula>LEFT(M5,LEN("AL"))="AL"</formula>
    </cfRule>
    <cfRule type="beginsWith" dxfId="72" priority="15" operator="beginsWith" text="AWOP">
      <formula>LEFT(M5,LEN("AWOP"))="AWOP"</formula>
    </cfRule>
    <cfRule type="beginsWith" dxfId="71" priority="16" operator="beginsWith" text="P">
      <formula>LEFT(M5,LEN("P"))="P"</formula>
    </cfRule>
  </conditionalFormatting>
  <conditionalFormatting sqref="M5:M45">
    <cfRule type="beginsWith" dxfId="70" priority="6" operator="beginsWith" text="M">
      <formula>LEFT(M5,LEN("M"))="M"</formula>
    </cfRule>
    <cfRule type="beginsWith" dxfId="69" priority="7" operator="beginsWith" text="LD">
      <formula>LEFT(M5,LEN("LD"))="LD"</formula>
    </cfRule>
  </conditionalFormatting>
  <conditionalFormatting sqref="N5:N13 M14:AQ45">
    <cfRule type="beginsWith" dxfId="68" priority="2" operator="beginsWith" text="LD">
      <formula>LEFT(M5,LEN("LD"))="LD"</formula>
    </cfRule>
  </conditionalFormatting>
  <conditionalFormatting sqref="O5:O13">
    <cfRule type="beginsWith" dxfId="67" priority="1" operator="beginsWith" text="LD">
      <formula>LEFT(O5,LEN("LD"))="LD"</formula>
    </cfRule>
  </conditionalFormatting>
  <pageMargins left="0.7" right="0.7" top="0.75" bottom="0.75" header="0.3" footer="0.3"/>
  <pageSetup paperSize="9" orientation="portrait" r:id="rId1"/>
  <ignoredErrors>
    <ignoredError sqref="K47" formulaRange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7920692-31B2-4CFC-95B0-94179A3944D8}">
          <x14:formula1>
            <xm:f>Lists!$B$3:$B$15</xm:f>
          </x14:formula1>
          <xm:sqref>M5:AQ46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C70FD-B879-4950-9FD4-208F3C7BD759}">
  <dimension ref="B2:C2"/>
  <sheetViews>
    <sheetView tabSelected="1" workbookViewId="0">
      <selection activeCell="C2" sqref="C2"/>
    </sheetView>
  </sheetViews>
  <sheetFormatPr defaultRowHeight="14.4" x14ac:dyDescent="0.3"/>
  <sheetData>
    <row r="2" spans="2:3" x14ac:dyDescent="0.3">
      <c r="B2" t="s">
        <v>2</v>
      </c>
      <c r="C2" s="121">
        <f ca="1">INDEX(Supervisor1!$N48:$AQ48,MATCH(TODAY(),Supervisor1!$N$4:$AQ$4,0))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146B5-1F19-4C51-BED3-0EC69AF4190D}">
  <dimension ref="A1:E14"/>
  <sheetViews>
    <sheetView workbookViewId="0"/>
  </sheetViews>
  <sheetFormatPr defaultRowHeight="14.4" x14ac:dyDescent="0.3"/>
  <cols>
    <col min="1" max="1" width="25.21875" customWidth="1"/>
    <col min="2" max="2" width="14.77734375" bestFit="1" customWidth="1"/>
    <col min="3" max="3" width="6.44140625" bestFit="1" customWidth="1"/>
    <col min="4" max="4" width="11.77734375" bestFit="1" customWidth="1"/>
    <col min="5" max="5" width="7.5546875" bestFit="1" customWidth="1"/>
  </cols>
  <sheetData>
    <row r="1" spans="1:5" x14ac:dyDescent="0.3">
      <c r="A1" s="70" t="s">
        <v>110</v>
      </c>
      <c r="B1" s="70" t="s">
        <v>111</v>
      </c>
      <c r="C1" s="70" t="s">
        <v>112</v>
      </c>
      <c r="D1" s="70" t="s">
        <v>113</v>
      </c>
      <c r="E1" s="70" t="s">
        <v>114</v>
      </c>
    </row>
    <row r="2" spans="1:5" ht="43.2" x14ac:dyDescent="0.3">
      <c r="A2" s="67" t="s">
        <v>115</v>
      </c>
      <c r="B2" s="69">
        <v>118</v>
      </c>
      <c r="C2" s="69">
        <v>0</v>
      </c>
      <c r="D2" s="69">
        <v>131</v>
      </c>
      <c r="E2" s="69">
        <v>0</v>
      </c>
    </row>
    <row r="3" spans="1:5" x14ac:dyDescent="0.3">
      <c r="A3" t="s">
        <v>116</v>
      </c>
      <c r="B3" s="8">
        <v>4</v>
      </c>
      <c r="C3" s="8">
        <v>0</v>
      </c>
      <c r="D3" s="8">
        <v>0</v>
      </c>
      <c r="E3" s="8">
        <v>0</v>
      </c>
    </row>
    <row r="4" spans="1:5" x14ac:dyDescent="0.3">
      <c r="A4" s="68">
        <v>730</v>
      </c>
      <c r="B4" s="8">
        <v>43</v>
      </c>
      <c r="C4" s="8">
        <v>0</v>
      </c>
      <c r="D4" s="8">
        <v>38</v>
      </c>
      <c r="E4" s="8">
        <v>0</v>
      </c>
    </row>
    <row r="5" spans="1:5" x14ac:dyDescent="0.3">
      <c r="A5" s="68">
        <v>777</v>
      </c>
      <c r="B5" s="8">
        <v>14</v>
      </c>
      <c r="C5" s="8">
        <v>0</v>
      </c>
      <c r="D5" s="8">
        <v>17</v>
      </c>
      <c r="E5" s="8">
        <v>0</v>
      </c>
    </row>
    <row r="6" spans="1:5" x14ac:dyDescent="0.3">
      <c r="A6" s="68">
        <v>785</v>
      </c>
      <c r="B6" s="8">
        <v>8</v>
      </c>
      <c r="C6" s="8">
        <v>0</v>
      </c>
      <c r="D6" s="8">
        <v>10</v>
      </c>
      <c r="E6" s="8">
        <v>0</v>
      </c>
    </row>
    <row r="7" spans="1:5" x14ac:dyDescent="0.3">
      <c r="A7" s="68">
        <v>996</v>
      </c>
      <c r="B7" s="8">
        <v>3</v>
      </c>
      <c r="C7" s="8">
        <v>0</v>
      </c>
      <c r="D7" s="8">
        <v>6</v>
      </c>
      <c r="E7" s="8">
        <v>0</v>
      </c>
    </row>
    <row r="8" spans="1:5" x14ac:dyDescent="0.3">
      <c r="A8" t="s">
        <v>117</v>
      </c>
      <c r="B8" s="8">
        <v>6</v>
      </c>
      <c r="C8" s="8">
        <v>0</v>
      </c>
      <c r="D8" s="8">
        <v>11</v>
      </c>
      <c r="E8" s="8">
        <v>0</v>
      </c>
    </row>
    <row r="9" spans="1:5" x14ac:dyDescent="0.3">
      <c r="A9" t="s">
        <v>118</v>
      </c>
      <c r="B9" s="8">
        <v>40</v>
      </c>
      <c r="C9" s="8">
        <v>0</v>
      </c>
      <c r="D9" s="8">
        <v>49</v>
      </c>
      <c r="E9" s="8">
        <v>0</v>
      </c>
    </row>
    <row r="12" spans="1:5" x14ac:dyDescent="0.3">
      <c r="B12" t="s">
        <v>119</v>
      </c>
      <c r="C12" t="s">
        <v>120</v>
      </c>
      <c r="D12" t="s">
        <v>121</v>
      </c>
      <c r="E12" t="s">
        <v>114</v>
      </c>
    </row>
    <row r="13" spans="1:5" x14ac:dyDescent="0.3">
      <c r="A13" t="s">
        <v>122</v>
      </c>
      <c r="B13" s="8">
        <v>40</v>
      </c>
      <c r="C13" s="8"/>
      <c r="D13" s="8"/>
      <c r="E13" s="8"/>
    </row>
    <row r="14" spans="1:5" x14ac:dyDescent="0.3">
      <c r="A14" t="s">
        <v>123</v>
      </c>
      <c r="B14" s="8"/>
      <c r="C14" s="8"/>
      <c r="D14" s="8"/>
      <c r="E14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8215C-74E7-459E-B938-EC584D57CE8C}">
  <dimension ref="A1:O43"/>
  <sheetViews>
    <sheetView workbookViewId="0">
      <selection activeCell="E2" sqref="E2"/>
    </sheetView>
  </sheetViews>
  <sheetFormatPr defaultRowHeight="14.4" x14ac:dyDescent="0.3"/>
  <cols>
    <col min="1" max="1" width="14.21875" bestFit="1" customWidth="1"/>
    <col min="2" max="2" width="13.6640625" customWidth="1"/>
    <col min="5" max="5" width="12.33203125" bestFit="1" customWidth="1"/>
    <col min="6" max="6" width="18" bestFit="1" customWidth="1"/>
    <col min="7" max="7" width="14.33203125" bestFit="1" customWidth="1"/>
    <col min="8" max="8" width="10.77734375" customWidth="1"/>
    <col min="9" max="15" width="10.21875" customWidth="1"/>
  </cols>
  <sheetData>
    <row r="1" spans="1:15" x14ac:dyDescent="0.3">
      <c r="A1" s="120" t="s">
        <v>0</v>
      </c>
      <c r="B1" s="120"/>
      <c r="E1" s="50" t="s">
        <v>29</v>
      </c>
      <c r="F1" s="50" t="s">
        <v>28</v>
      </c>
      <c r="G1" s="50" t="s">
        <v>88</v>
      </c>
      <c r="H1" s="50" t="s">
        <v>32</v>
      </c>
      <c r="I1" s="50" t="s">
        <v>89</v>
      </c>
      <c r="J1" s="50" t="s">
        <v>90</v>
      </c>
      <c r="K1" s="50" t="s">
        <v>91</v>
      </c>
      <c r="L1" s="50" t="s">
        <v>92</v>
      </c>
      <c r="M1" s="50" t="s">
        <v>93</v>
      </c>
      <c r="N1" s="50" t="s">
        <v>94</v>
      </c>
      <c r="O1" s="51" t="s">
        <v>95</v>
      </c>
    </row>
    <row r="2" spans="1:15" x14ac:dyDescent="0.3">
      <c r="A2" t="s">
        <v>16</v>
      </c>
      <c r="B2" t="s">
        <v>17</v>
      </c>
      <c r="E2" s="38" t="s">
        <v>30</v>
      </c>
      <c r="F2" s="38" t="s">
        <v>87</v>
      </c>
      <c r="G2" s="38" t="s">
        <v>31</v>
      </c>
      <c r="H2" s="38" t="s">
        <v>33</v>
      </c>
      <c r="I2" s="38" t="s">
        <v>34</v>
      </c>
      <c r="J2" s="38" t="s">
        <v>35</v>
      </c>
      <c r="K2" s="38" t="s">
        <v>36</v>
      </c>
      <c r="L2" s="38" t="s">
        <v>37</v>
      </c>
      <c r="M2" s="38" t="s">
        <v>38</v>
      </c>
      <c r="N2" s="38">
        <v>834</v>
      </c>
      <c r="O2" s="39" t="s">
        <v>39</v>
      </c>
    </row>
    <row r="3" spans="1:15" x14ac:dyDescent="0.3">
      <c r="A3" t="s">
        <v>1</v>
      </c>
      <c r="B3" s="9" t="s">
        <v>18</v>
      </c>
      <c r="E3" s="19">
        <v>6008728</v>
      </c>
      <c r="F3" s="19" t="s">
        <v>40</v>
      </c>
      <c r="G3" s="20" t="s">
        <v>41</v>
      </c>
      <c r="H3" s="38"/>
      <c r="I3" s="38"/>
      <c r="J3" s="38"/>
      <c r="K3" s="38"/>
      <c r="L3" s="38"/>
      <c r="M3" s="38"/>
      <c r="N3" s="38"/>
      <c r="O3" s="39"/>
    </row>
    <row r="4" spans="1:15" x14ac:dyDescent="0.3">
      <c r="A4" t="s">
        <v>2</v>
      </c>
      <c r="B4" s="10" t="s">
        <v>2</v>
      </c>
      <c r="E4" s="20">
        <v>6147410</v>
      </c>
      <c r="F4" s="20" t="s">
        <v>42</v>
      </c>
      <c r="G4" s="22" t="s">
        <v>43</v>
      </c>
      <c r="H4" s="21"/>
      <c r="I4" s="30"/>
      <c r="J4" s="21">
        <v>2</v>
      </c>
      <c r="K4" s="30"/>
      <c r="L4" s="30"/>
      <c r="M4" s="30"/>
      <c r="N4" s="30"/>
      <c r="O4" s="40"/>
    </row>
    <row r="5" spans="1:15" x14ac:dyDescent="0.3">
      <c r="A5" t="s">
        <v>3</v>
      </c>
      <c r="B5" s="11" t="s">
        <v>19</v>
      </c>
      <c r="E5" s="20">
        <v>6009411</v>
      </c>
      <c r="F5" s="20" t="s">
        <v>44</v>
      </c>
      <c r="G5" s="20" t="s">
        <v>45</v>
      </c>
      <c r="H5" s="31">
        <v>2</v>
      </c>
      <c r="I5" s="31"/>
      <c r="J5" s="31"/>
      <c r="K5" s="31"/>
      <c r="L5" s="31"/>
      <c r="M5" s="31"/>
      <c r="N5" s="31"/>
      <c r="O5" s="41"/>
    </row>
    <row r="6" spans="1:15" x14ac:dyDescent="0.3">
      <c r="A6" t="s">
        <v>4</v>
      </c>
      <c r="B6" s="11" t="s">
        <v>20</v>
      </c>
      <c r="E6" s="20">
        <v>6008747</v>
      </c>
      <c r="F6" s="22" t="s">
        <v>46</v>
      </c>
      <c r="G6" s="20" t="s">
        <v>45</v>
      </c>
      <c r="H6" s="31">
        <v>2</v>
      </c>
      <c r="I6" s="31"/>
      <c r="J6" s="31"/>
      <c r="K6" s="31"/>
      <c r="L6" s="31"/>
      <c r="M6" s="31"/>
      <c r="N6" s="31"/>
      <c r="O6" s="41"/>
    </row>
    <row r="7" spans="1:15" x14ac:dyDescent="0.3">
      <c r="A7" t="s">
        <v>5</v>
      </c>
      <c r="B7" s="12" t="s">
        <v>21</v>
      </c>
      <c r="E7" s="20">
        <v>6009426</v>
      </c>
      <c r="F7" s="20" t="s">
        <v>47</v>
      </c>
      <c r="G7" s="20" t="s">
        <v>48</v>
      </c>
      <c r="H7" s="32">
        <v>2</v>
      </c>
      <c r="I7" s="32"/>
      <c r="J7" s="32">
        <v>0</v>
      </c>
      <c r="K7" s="32"/>
      <c r="L7" s="32"/>
      <c r="M7" s="32"/>
      <c r="N7" s="32"/>
      <c r="O7" s="42"/>
    </row>
    <row r="8" spans="1:15" x14ac:dyDescent="0.3">
      <c r="A8" t="s">
        <v>6</v>
      </c>
      <c r="B8" s="12" t="s">
        <v>6</v>
      </c>
      <c r="E8" s="20">
        <v>6021651</v>
      </c>
      <c r="F8" s="20" t="s">
        <v>49</v>
      </c>
      <c r="G8" s="20" t="s">
        <v>48</v>
      </c>
      <c r="H8" s="33">
        <v>2</v>
      </c>
      <c r="I8" s="33"/>
      <c r="J8" s="33"/>
      <c r="K8" s="33"/>
      <c r="L8" s="33">
        <v>2</v>
      </c>
      <c r="M8" s="33">
        <v>2</v>
      </c>
      <c r="N8" s="33"/>
      <c r="O8" s="43"/>
    </row>
    <row r="9" spans="1:15" x14ac:dyDescent="0.3">
      <c r="A9" t="s">
        <v>7</v>
      </c>
      <c r="B9" s="13" t="s">
        <v>22</v>
      </c>
      <c r="E9" s="20">
        <v>6073573</v>
      </c>
      <c r="F9" s="20" t="s">
        <v>50</v>
      </c>
      <c r="G9" s="20" t="s">
        <v>48</v>
      </c>
      <c r="H9" s="34">
        <v>2</v>
      </c>
      <c r="I9" s="34"/>
      <c r="J9" s="34"/>
      <c r="K9" s="34"/>
      <c r="L9" s="34"/>
      <c r="M9" s="34"/>
      <c r="N9" s="34"/>
      <c r="O9" s="44"/>
    </row>
    <row r="10" spans="1:15" x14ac:dyDescent="0.3">
      <c r="A10" t="s">
        <v>8</v>
      </c>
      <c r="B10" s="13" t="s">
        <v>23</v>
      </c>
      <c r="E10" s="20">
        <v>20013700</v>
      </c>
      <c r="F10" s="20" t="s">
        <v>51</v>
      </c>
      <c r="G10" s="20" t="s">
        <v>48</v>
      </c>
      <c r="H10" s="34">
        <v>2</v>
      </c>
      <c r="I10" s="34"/>
      <c r="J10" s="34"/>
      <c r="K10" s="34"/>
      <c r="L10" s="34"/>
      <c r="M10" s="34"/>
      <c r="N10" s="34"/>
      <c r="O10" s="44"/>
    </row>
    <row r="11" spans="1:15" x14ac:dyDescent="0.3">
      <c r="A11" t="s">
        <v>9</v>
      </c>
      <c r="B11" s="14" t="s">
        <v>24</v>
      </c>
      <c r="E11" s="20">
        <v>6050335</v>
      </c>
      <c r="F11" s="20" t="s">
        <v>52</v>
      </c>
      <c r="G11" s="20" t="s">
        <v>48</v>
      </c>
      <c r="H11" s="34">
        <v>2</v>
      </c>
      <c r="I11" s="34"/>
      <c r="J11" s="34">
        <v>0</v>
      </c>
      <c r="K11" s="34"/>
      <c r="L11" s="34"/>
      <c r="M11" s="34"/>
      <c r="N11" s="34"/>
      <c r="O11" s="44"/>
    </row>
    <row r="12" spans="1:15" x14ac:dyDescent="0.3">
      <c r="A12" t="s">
        <v>10</v>
      </c>
      <c r="B12" s="11" t="s">
        <v>25</v>
      </c>
      <c r="E12" s="20">
        <v>6103195</v>
      </c>
      <c r="F12" s="20" t="s">
        <v>53</v>
      </c>
      <c r="G12" s="20" t="s">
        <v>48</v>
      </c>
      <c r="H12" s="31"/>
      <c r="I12" s="31"/>
      <c r="J12" s="31">
        <v>2</v>
      </c>
      <c r="K12" s="31"/>
      <c r="L12" s="31"/>
      <c r="M12" s="31"/>
      <c r="N12" s="31"/>
      <c r="O12" s="41"/>
    </row>
    <row r="13" spans="1:15" x14ac:dyDescent="0.3">
      <c r="A13" t="s">
        <v>11</v>
      </c>
      <c r="B13" s="11" t="s">
        <v>26</v>
      </c>
      <c r="E13" s="20">
        <v>6099096</v>
      </c>
      <c r="F13" s="20" t="s">
        <v>54</v>
      </c>
      <c r="G13" s="20" t="s">
        <v>48</v>
      </c>
      <c r="H13" s="31"/>
      <c r="I13" s="31"/>
      <c r="J13" s="31">
        <v>2</v>
      </c>
      <c r="K13" s="31"/>
      <c r="L13" s="31"/>
      <c r="M13" s="31"/>
      <c r="N13" s="31"/>
      <c r="O13" s="41"/>
    </row>
    <row r="14" spans="1:15" x14ac:dyDescent="0.3">
      <c r="A14" t="s">
        <v>12</v>
      </c>
      <c r="B14" s="11" t="s">
        <v>27</v>
      </c>
      <c r="E14" s="20">
        <v>6025892</v>
      </c>
      <c r="F14" s="20" t="s">
        <v>55</v>
      </c>
      <c r="G14" s="20" t="s">
        <v>48</v>
      </c>
      <c r="H14" s="31"/>
      <c r="I14" s="31">
        <v>1</v>
      </c>
      <c r="J14" s="31">
        <v>2</v>
      </c>
      <c r="K14" s="31"/>
      <c r="L14" s="31">
        <v>2</v>
      </c>
      <c r="M14" s="31"/>
      <c r="N14" s="31"/>
      <c r="O14" s="41"/>
    </row>
    <row r="15" spans="1:15" x14ac:dyDescent="0.3">
      <c r="A15" t="s">
        <v>13</v>
      </c>
      <c r="B15" s="11" t="s">
        <v>13</v>
      </c>
      <c r="E15" s="20">
        <v>6100504</v>
      </c>
      <c r="F15" s="20" t="s">
        <v>56</v>
      </c>
      <c r="G15" s="20" t="s">
        <v>48</v>
      </c>
      <c r="H15" s="18">
        <v>3</v>
      </c>
      <c r="I15" s="18"/>
      <c r="J15" s="18">
        <v>2</v>
      </c>
      <c r="K15" s="18"/>
      <c r="L15" s="18"/>
      <c r="M15" s="18"/>
      <c r="N15" s="18"/>
      <c r="O15" s="45"/>
    </row>
    <row r="16" spans="1:15" x14ac:dyDescent="0.3">
      <c r="E16" s="20">
        <v>6131517</v>
      </c>
      <c r="F16" s="20" t="s">
        <v>57</v>
      </c>
      <c r="G16" s="20" t="s">
        <v>48</v>
      </c>
      <c r="H16" s="35">
        <v>1</v>
      </c>
      <c r="I16" s="35"/>
      <c r="J16" s="35"/>
      <c r="K16" s="35"/>
      <c r="L16" s="35"/>
      <c r="M16" s="35"/>
      <c r="N16" s="35"/>
      <c r="O16" s="46"/>
    </row>
    <row r="17" spans="5:15" x14ac:dyDescent="0.3">
      <c r="E17" s="20">
        <v>6087099</v>
      </c>
      <c r="F17" s="20" t="s">
        <v>58</v>
      </c>
      <c r="G17" s="23" t="s">
        <v>43</v>
      </c>
      <c r="H17" s="21"/>
      <c r="I17" s="30"/>
      <c r="J17" s="21">
        <v>1</v>
      </c>
      <c r="K17" s="30"/>
      <c r="L17" s="30"/>
      <c r="M17" s="30"/>
      <c r="N17" s="30"/>
      <c r="O17" s="40"/>
    </row>
    <row r="18" spans="5:15" x14ac:dyDescent="0.3">
      <c r="E18" s="24">
        <v>6139298</v>
      </c>
      <c r="F18" s="23" t="s">
        <v>59</v>
      </c>
      <c r="G18" s="23" t="s">
        <v>43</v>
      </c>
      <c r="H18" s="21"/>
      <c r="I18" s="21"/>
      <c r="J18" s="21"/>
      <c r="K18" s="21"/>
      <c r="L18" s="21"/>
      <c r="M18" s="18">
        <v>2</v>
      </c>
      <c r="N18" s="21"/>
      <c r="O18" s="47"/>
    </row>
    <row r="19" spans="5:15" x14ac:dyDescent="0.3">
      <c r="E19" s="20">
        <v>6159612</v>
      </c>
      <c r="F19" s="20" t="s">
        <v>60</v>
      </c>
      <c r="G19" s="23" t="s">
        <v>43</v>
      </c>
      <c r="H19" s="21"/>
      <c r="I19" s="21"/>
      <c r="J19" s="21"/>
      <c r="K19" s="21"/>
      <c r="L19" s="21"/>
      <c r="M19" s="18"/>
      <c r="N19" s="21"/>
      <c r="O19" s="47">
        <v>2</v>
      </c>
    </row>
    <row r="20" spans="5:15" x14ac:dyDescent="0.3">
      <c r="E20" s="20">
        <v>6008750</v>
      </c>
      <c r="F20" s="20" t="s">
        <v>61</v>
      </c>
      <c r="G20" s="20" t="s">
        <v>45</v>
      </c>
      <c r="H20" s="31">
        <v>0</v>
      </c>
      <c r="I20" s="31"/>
      <c r="J20" s="31"/>
      <c r="K20" s="31"/>
      <c r="L20" s="31"/>
      <c r="M20" s="31"/>
      <c r="N20" s="31">
        <v>0</v>
      </c>
      <c r="O20" s="41"/>
    </row>
    <row r="21" spans="5:15" x14ac:dyDescent="0.3">
      <c r="E21" s="20">
        <v>6002020</v>
      </c>
      <c r="F21" s="20" t="s">
        <v>62</v>
      </c>
      <c r="G21" s="20" t="s">
        <v>48</v>
      </c>
      <c r="H21" s="34">
        <v>2</v>
      </c>
      <c r="I21" s="34"/>
      <c r="J21" s="34"/>
      <c r="K21" s="34"/>
      <c r="L21" s="34"/>
      <c r="M21" s="34"/>
      <c r="N21" s="34"/>
      <c r="O21" s="44"/>
    </row>
    <row r="22" spans="5:15" x14ac:dyDescent="0.3">
      <c r="E22" s="20">
        <v>6008744</v>
      </c>
      <c r="F22" s="20" t="s">
        <v>63</v>
      </c>
      <c r="G22" s="20" t="s">
        <v>48</v>
      </c>
      <c r="H22" s="34"/>
      <c r="I22" s="34"/>
      <c r="J22" s="34">
        <v>2</v>
      </c>
      <c r="K22" s="34"/>
      <c r="L22" s="34"/>
      <c r="M22" s="34"/>
      <c r="N22" s="34"/>
      <c r="O22" s="44"/>
    </row>
    <row r="23" spans="5:15" x14ac:dyDescent="0.3">
      <c r="E23" s="25">
        <v>6100422</v>
      </c>
      <c r="F23" s="20" t="s">
        <v>64</v>
      </c>
      <c r="G23" s="20" t="s">
        <v>48</v>
      </c>
      <c r="H23" s="31">
        <v>1</v>
      </c>
      <c r="I23" s="31"/>
      <c r="J23" s="31">
        <v>2</v>
      </c>
      <c r="K23" s="31"/>
      <c r="L23" s="31"/>
      <c r="M23" s="31"/>
      <c r="N23" s="31"/>
      <c r="O23" s="41"/>
    </row>
    <row r="24" spans="5:15" x14ac:dyDescent="0.3">
      <c r="E24" s="20">
        <v>6090394</v>
      </c>
      <c r="F24" s="20" t="s">
        <v>65</v>
      </c>
      <c r="G24" s="20" t="s">
        <v>48</v>
      </c>
      <c r="H24" s="34">
        <v>1</v>
      </c>
      <c r="I24" s="34"/>
      <c r="J24" s="34">
        <v>2</v>
      </c>
      <c r="K24" s="34"/>
      <c r="L24" s="34"/>
      <c r="M24" s="34"/>
      <c r="N24" s="34"/>
      <c r="O24" s="44"/>
    </row>
    <row r="25" spans="5:15" x14ac:dyDescent="0.3">
      <c r="E25" s="20">
        <v>6068922</v>
      </c>
      <c r="F25" s="20" t="s">
        <v>66</v>
      </c>
      <c r="G25" s="20" t="s">
        <v>48</v>
      </c>
      <c r="H25" s="18">
        <v>2</v>
      </c>
      <c r="I25" s="18"/>
      <c r="J25" s="18">
        <v>2</v>
      </c>
      <c r="K25" s="18"/>
      <c r="L25" s="18"/>
      <c r="M25" s="18"/>
      <c r="N25" s="18"/>
      <c r="O25" s="45"/>
    </row>
    <row r="26" spans="5:15" x14ac:dyDescent="0.3">
      <c r="E26" s="20">
        <v>6101984</v>
      </c>
      <c r="F26" s="20" t="s">
        <v>67</v>
      </c>
      <c r="G26" s="20" t="s">
        <v>48</v>
      </c>
      <c r="H26" s="31"/>
      <c r="I26" s="31"/>
      <c r="J26" s="31">
        <v>2</v>
      </c>
      <c r="K26" s="31"/>
      <c r="L26" s="31"/>
      <c r="M26" s="31"/>
      <c r="N26" s="31">
        <v>2</v>
      </c>
      <c r="O26" s="41"/>
    </row>
    <row r="27" spans="5:15" x14ac:dyDescent="0.3">
      <c r="E27" s="20">
        <v>6091557</v>
      </c>
      <c r="F27" s="20" t="s">
        <v>68</v>
      </c>
      <c r="G27" s="20" t="s">
        <v>48</v>
      </c>
      <c r="H27" s="18"/>
      <c r="I27" s="18"/>
      <c r="J27" s="18"/>
      <c r="K27" s="18"/>
      <c r="L27" s="18"/>
      <c r="M27" s="18">
        <v>2</v>
      </c>
      <c r="N27" s="18"/>
      <c r="O27" s="45"/>
    </row>
    <row r="28" spans="5:15" x14ac:dyDescent="0.3">
      <c r="E28" s="20">
        <v>6131515</v>
      </c>
      <c r="F28" s="20" t="s">
        <v>69</v>
      </c>
      <c r="G28" s="20" t="s">
        <v>48</v>
      </c>
      <c r="H28" s="18">
        <v>0</v>
      </c>
      <c r="I28" s="18"/>
      <c r="J28" s="18"/>
      <c r="K28" s="18"/>
      <c r="L28" s="18"/>
      <c r="M28" s="18"/>
      <c r="N28" s="18"/>
      <c r="O28" s="45"/>
    </row>
    <row r="29" spans="5:15" x14ac:dyDescent="0.3">
      <c r="E29" s="20">
        <v>6101468</v>
      </c>
      <c r="F29" s="20" t="s">
        <v>70</v>
      </c>
      <c r="G29" s="20" t="s">
        <v>48</v>
      </c>
      <c r="H29" s="18">
        <v>2</v>
      </c>
      <c r="I29" s="18"/>
      <c r="J29" s="18"/>
      <c r="K29" s="18"/>
      <c r="L29" s="18"/>
      <c r="M29" s="18"/>
      <c r="N29" s="18"/>
      <c r="O29" s="45"/>
    </row>
    <row r="30" spans="5:15" x14ac:dyDescent="0.3">
      <c r="E30" s="25">
        <v>0</v>
      </c>
      <c r="F30" s="20" t="s">
        <v>71</v>
      </c>
      <c r="G30" s="20" t="s">
        <v>48</v>
      </c>
      <c r="H30" s="31"/>
      <c r="I30" s="31"/>
      <c r="J30" s="31"/>
      <c r="K30" s="31"/>
      <c r="L30" s="31"/>
      <c r="M30" s="31"/>
      <c r="N30" s="31">
        <v>2</v>
      </c>
      <c r="O30" s="41"/>
    </row>
    <row r="31" spans="5:15" x14ac:dyDescent="0.3">
      <c r="E31" s="20">
        <v>6079537</v>
      </c>
      <c r="F31" s="20" t="s">
        <v>72</v>
      </c>
      <c r="G31" s="20" t="s">
        <v>48</v>
      </c>
      <c r="H31" s="31">
        <v>3</v>
      </c>
      <c r="I31" s="31"/>
      <c r="J31" s="31"/>
      <c r="K31" s="31"/>
      <c r="L31" s="31">
        <v>2</v>
      </c>
      <c r="M31" s="31"/>
      <c r="N31" s="31"/>
      <c r="O31" s="41"/>
    </row>
    <row r="32" spans="5:15" x14ac:dyDescent="0.3">
      <c r="E32" s="20">
        <v>6079743</v>
      </c>
      <c r="F32" s="20" t="s">
        <v>73</v>
      </c>
      <c r="G32" s="20" t="s">
        <v>48</v>
      </c>
      <c r="H32" s="31">
        <v>2</v>
      </c>
      <c r="I32" s="31"/>
      <c r="J32" s="31">
        <v>2</v>
      </c>
      <c r="K32" s="31"/>
      <c r="L32" s="31"/>
      <c r="M32" s="31"/>
      <c r="N32" s="31"/>
      <c r="O32" s="41"/>
    </row>
    <row r="33" spans="5:15" x14ac:dyDescent="0.3">
      <c r="E33" s="20">
        <v>6115167</v>
      </c>
      <c r="F33" s="20" t="s">
        <v>74</v>
      </c>
      <c r="G33" s="20" t="s">
        <v>48</v>
      </c>
      <c r="H33" s="18"/>
      <c r="I33" s="18"/>
      <c r="J33" s="18">
        <v>2</v>
      </c>
      <c r="K33" s="18"/>
      <c r="L33" s="18"/>
      <c r="M33" s="18"/>
      <c r="N33" s="18"/>
      <c r="O33" s="45"/>
    </row>
    <row r="34" spans="5:15" x14ac:dyDescent="0.3">
      <c r="E34" s="26">
        <v>9461226</v>
      </c>
      <c r="F34" s="27" t="s">
        <v>75</v>
      </c>
      <c r="G34" s="27" t="s">
        <v>76</v>
      </c>
      <c r="H34" s="18">
        <v>2</v>
      </c>
      <c r="I34" s="36"/>
      <c r="J34" s="18"/>
      <c r="K34" s="36"/>
      <c r="L34" s="36"/>
      <c r="M34" s="36"/>
      <c r="N34" s="36"/>
      <c r="O34" s="48"/>
    </row>
    <row r="35" spans="5:15" x14ac:dyDescent="0.3">
      <c r="E35" s="26">
        <v>6147413</v>
      </c>
      <c r="F35" s="27" t="s">
        <v>77</v>
      </c>
      <c r="G35" s="27" t="s">
        <v>76</v>
      </c>
      <c r="H35" s="18"/>
      <c r="I35" s="18"/>
      <c r="J35" s="18">
        <v>2</v>
      </c>
      <c r="K35" s="18"/>
      <c r="L35" s="18"/>
      <c r="M35" s="18"/>
      <c r="N35" s="18"/>
      <c r="O35" s="45"/>
    </row>
    <row r="36" spans="5:15" x14ac:dyDescent="0.3">
      <c r="E36" s="26">
        <v>6008576</v>
      </c>
      <c r="F36" s="27" t="s">
        <v>78</v>
      </c>
      <c r="G36" s="27" t="s">
        <v>76</v>
      </c>
      <c r="H36" s="18"/>
      <c r="I36" s="18"/>
      <c r="J36" s="18">
        <v>2</v>
      </c>
      <c r="K36" s="18"/>
      <c r="L36" s="18"/>
      <c r="M36" s="18"/>
      <c r="N36" s="18"/>
      <c r="O36" s="45"/>
    </row>
    <row r="37" spans="5:15" x14ac:dyDescent="0.3">
      <c r="E37" s="26">
        <v>6153684</v>
      </c>
      <c r="F37" s="27" t="s">
        <v>79</v>
      </c>
      <c r="G37" s="27" t="s">
        <v>76</v>
      </c>
      <c r="H37" s="18"/>
      <c r="I37" s="18">
        <v>1</v>
      </c>
      <c r="J37" s="18">
        <v>2</v>
      </c>
      <c r="K37" s="36"/>
      <c r="L37" s="36"/>
      <c r="M37" s="36"/>
      <c r="N37" s="36"/>
      <c r="O37" s="48"/>
    </row>
    <row r="38" spans="5:15" x14ac:dyDescent="0.3">
      <c r="E38" s="26">
        <v>7388220</v>
      </c>
      <c r="F38" s="27" t="s">
        <v>80</v>
      </c>
      <c r="G38" s="27" t="s">
        <v>76</v>
      </c>
      <c r="H38" s="18">
        <v>2</v>
      </c>
      <c r="I38" s="37"/>
      <c r="J38" s="37"/>
      <c r="K38" s="37"/>
      <c r="L38" s="37"/>
      <c r="M38" s="37"/>
      <c r="N38" s="37"/>
      <c r="O38" s="49"/>
    </row>
    <row r="39" spans="5:15" x14ac:dyDescent="0.3">
      <c r="E39" s="26">
        <v>20001753</v>
      </c>
      <c r="F39" s="27" t="s">
        <v>81</v>
      </c>
      <c r="G39" s="27" t="s">
        <v>76</v>
      </c>
      <c r="H39" s="18">
        <v>2</v>
      </c>
      <c r="I39" s="37"/>
      <c r="J39" s="37"/>
      <c r="K39" s="37"/>
      <c r="L39" s="37"/>
      <c r="M39" s="37"/>
      <c r="N39" s="37"/>
      <c r="O39" s="49"/>
    </row>
    <row r="40" spans="5:15" x14ac:dyDescent="0.3">
      <c r="E40" s="28">
        <v>6125951</v>
      </c>
      <c r="F40" s="29" t="s">
        <v>82</v>
      </c>
      <c r="G40" s="29" t="s">
        <v>83</v>
      </c>
      <c r="H40" s="18">
        <v>2</v>
      </c>
      <c r="I40" s="18"/>
      <c r="J40" s="18"/>
      <c r="K40" s="18"/>
      <c r="L40" s="18"/>
      <c r="M40" s="18"/>
      <c r="N40" s="18"/>
      <c r="O40" s="45">
        <v>2</v>
      </c>
    </row>
    <row r="41" spans="5:15" x14ac:dyDescent="0.3">
      <c r="E41" s="28"/>
      <c r="F41" s="29" t="s">
        <v>84</v>
      </c>
      <c r="G41" s="29" t="s">
        <v>83</v>
      </c>
      <c r="H41" s="18">
        <v>2</v>
      </c>
      <c r="I41" s="18"/>
      <c r="J41" s="18"/>
      <c r="K41" s="18"/>
      <c r="L41" s="18"/>
      <c r="M41" s="18"/>
      <c r="N41" s="18"/>
      <c r="O41" s="45"/>
    </row>
    <row r="42" spans="5:15" x14ac:dyDescent="0.3">
      <c r="E42" s="28"/>
      <c r="F42" s="29" t="s">
        <v>85</v>
      </c>
      <c r="G42" s="29" t="s">
        <v>83</v>
      </c>
      <c r="H42" s="18"/>
      <c r="I42" s="18"/>
      <c r="J42" s="18"/>
      <c r="K42" s="18"/>
      <c r="L42" s="18"/>
      <c r="M42" s="18"/>
      <c r="N42" s="18"/>
      <c r="O42" s="45"/>
    </row>
    <row r="43" spans="5:15" x14ac:dyDescent="0.3">
      <c r="E43" s="52">
        <v>6133600</v>
      </c>
      <c r="F43" s="53" t="s">
        <v>86</v>
      </c>
      <c r="G43" s="53" t="s">
        <v>83</v>
      </c>
      <c r="H43" s="54">
        <v>2</v>
      </c>
      <c r="I43" s="54"/>
      <c r="J43" s="54"/>
      <c r="K43" s="54"/>
      <c r="L43" s="54"/>
      <c r="M43" s="54"/>
      <c r="N43" s="54"/>
      <c r="O43" s="55"/>
    </row>
  </sheetData>
  <mergeCells count="1">
    <mergeCell ref="A1:B1"/>
  </mergeCells>
  <conditionalFormatting sqref="H10:O10">
    <cfRule type="iconSet" priority="33">
      <iconSet showValue="0">
        <cfvo type="percent" val="0"/>
        <cfvo type="num" val="1"/>
        <cfvo type="num" val="2"/>
      </iconSet>
    </cfRule>
  </conditionalFormatting>
  <conditionalFormatting sqref="H16:O16">
    <cfRule type="iconSet" priority="32">
      <iconSet showValue="0">
        <cfvo type="percent" val="0"/>
        <cfvo type="num" val="1"/>
        <cfvo type="num" val="2"/>
      </iconSet>
    </cfRule>
  </conditionalFormatting>
  <conditionalFormatting sqref="H7:O7">
    <cfRule type="iconSet" priority="31">
      <iconSet showValue="0">
        <cfvo type="percent" val="0"/>
        <cfvo type="num" val="1"/>
        <cfvo type="num" val="2"/>
      </iconSet>
    </cfRule>
  </conditionalFormatting>
  <conditionalFormatting sqref="H8:O8">
    <cfRule type="iconSet" priority="30">
      <iconSet showValue="0">
        <cfvo type="percent" val="0"/>
        <cfvo type="num" val="1"/>
        <cfvo type="num" val="2"/>
      </iconSet>
    </cfRule>
  </conditionalFormatting>
  <conditionalFormatting sqref="H17:O17">
    <cfRule type="iconSet" priority="29">
      <iconSet showValue="0">
        <cfvo type="percent" val="0"/>
        <cfvo type="num" val="1"/>
        <cfvo type="num" val="2"/>
      </iconSet>
    </cfRule>
  </conditionalFormatting>
  <conditionalFormatting sqref="H4:O4">
    <cfRule type="iconSet" priority="28">
      <iconSet showValue="0">
        <cfvo type="percent" val="0"/>
        <cfvo type="num" val="1"/>
        <cfvo type="num" val="2"/>
      </iconSet>
    </cfRule>
  </conditionalFormatting>
  <conditionalFormatting sqref="H18:O19">
    <cfRule type="iconSet" priority="27">
      <iconSet showValue="0">
        <cfvo type="percent" val="0"/>
        <cfvo type="num" val="1"/>
        <cfvo type="num" val="2"/>
      </iconSet>
    </cfRule>
  </conditionalFormatting>
  <conditionalFormatting sqref="H21:O22">
    <cfRule type="iconSet" priority="26">
      <iconSet showValue="0">
        <cfvo type="percent" val="0"/>
        <cfvo type="num" val="1"/>
        <cfvo type="num" val="2"/>
      </iconSet>
    </cfRule>
  </conditionalFormatting>
  <conditionalFormatting sqref="H24:O25">
    <cfRule type="iconSet" priority="25">
      <iconSet showValue="0">
        <cfvo type="percent" val="0"/>
        <cfvo type="num" val="1"/>
        <cfvo type="num" val="2"/>
      </iconSet>
    </cfRule>
  </conditionalFormatting>
  <conditionalFormatting sqref="H12:O14 H20:O20 H5:O6 H23:O23 H26:O26 H30:O32">
    <cfRule type="iconSet" priority="34">
      <iconSet showValue="0">
        <cfvo type="percent" val="0"/>
        <cfvo type="num" val="1"/>
        <cfvo type="num" val="2"/>
      </iconSet>
    </cfRule>
  </conditionalFormatting>
  <conditionalFormatting sqref="H27:O27">
    <cfRule type="iconSet" priority="24">
      <iconSet showValue="0">
        <cfvo type="percent" val="0"/>
        <cfvo type="num" val="1"/>
        <cfvo type="num" val="2"/>
      </iconSet>
    </cfRule>
  </conditionalFormatting>
  <conditionalFormatting sqref="H28:O29">
    <cfRule type="iconSet" priority="23">
      <iconSet showValue="0">
        <cfvo type="percent" val="0"/>
        <cfvo type="num" val="1"/>
        <cfvo type="num" val="2"/>
      </iconSet>
    </cfRule>
  </conditionalFormatting>
  <conditionalFormatting sqref="H33:O33 H11:O11 H15:O15 H9:O9">
    <cfRule type="iconSet" priority="35">
      <iconSet showValue="0">
        <cfvo type="percent" val="0"/>
        <cfvo type="num" val="1"/>
        <cfvo type="num" val="2"/>
      </iconSet>
    </cfRule>
  </conditionalFormatting>
  <conditionalFormatting sqref="H34:O34">
    <cfRule type="iconSet" priority="22">
      <iconSet showValue="0">
        <cfvo type="percent" val="0"/>
        <cfvo type="num" val="1"/>
        <cfvo type="num" val="2"/>
      </iconSet>
    </cfRule>
  </conditionalFormatting>
  <conditionalFormatting sqref="H35:O36">
    <cfRule type="iconSet" priority="21">
      <iconSet showValue="0">
        <cfvo type="percent" val="0"/>
        <cfvo type="num" val="1"/>
        <cfvo type="num" val="2"/>
      </iconSet>
    </cfRule>
  </conditionalFormatting>
  <conditionalFormatting sqref="H37:O37">
    <cfRule type="iconSet" priority="20">
      <iconSet showValue="0">
        <cfvo type="percent" val="0"/>
        <cfvo type="num" val="1"/>
        <cfvo type="num" val="2"/>
      </iconSet>
    </cfRule>
  </conditionalFormatting>
  <conditionalFormatting sqref="H38:O39">
    <cfRule type="iconSet" priority="19">
      <iconSet showValue="0">
        <cfvo type="percent" val="0"/>
        <cfvo type="num" val="1"/>
        <cfvo type="num" val="2"/>
      </iconSet>
    </cfRule>
  </conditionalFormatting>
  <conditionalFormatting sqref="H40:O42">
    <cfRule type="iconSet" priority="18">
      <iconSet showValue="0">
        <cfvo type="percent" val="0"/>
        <cfvo type="num" val="1"/>
        <cfvo type="num" val="2"/>
      </iconSet>
    </cfRule>
  </conditionalFormatting>
  <conditionalFormatting sqref="H43:O43">
    <cfRule type="iconSet" priority="17">
      <iconSet showValue="0">
        <cfvo type="percent" val="0"/>
        <cfvo type="num" val="1"/>
        <cfvo type="num" val="2"/>
      </iconSet>
    </cfRule>
  </conditionalFormatting>
  <conditionalFormatting sqref="E7">
    <cfRule type="duplicateValues" dxfId="30" priority="15"/>
  </conditionalFormatting>
  <conditionalFormatting sqref="E8">
    <cfRule type="duplicateValues" dxfId="29" priority="14"/>
  </conditionalFormatting>
  <conditionalFormatting sqref="E17">
    <cfRule type="duplicateValues" dxfId="28" priority="13"/>
  </conditionalFormatting>
  <conditionalFormatting sqref="E4">
    <cfRule type="duplicateValues" dxfId="27" priority="12"/>
  </conditionalFormatting>
  <conditionalFormatting sqref="E18:E19">
    <cfRule type="duplicateValues" dxfId="26" priority="11"/>
  </conditionalFormatting>
  <conditionalFormatting sqref="E21:E22">
    <cfRule type="duplicateValues" dxfId="25" priority="10"/>
  </conditionalFormatting>
  <conditionalFormatting sqref="E24:E25">
    <cfRule type="duplicateValues" dxfId="24" priority="9"/>
  </conditionalFormatting>
  <conditionalFormatting sqref="E27">
    <cfRule type="duplicateValues" dxfId="23" priority="8"/>
  </conditionalFormatting>
  <conditionalFormatting sqref="E28:E29">
    <cfRule type="duplicateValues" dxfId="22" priority="7"/>
  </conditionalFormatting>
  <conditionalFormatting sqref="E3 E9:E16 E20 E5:E6 E23 E26 E30:E33">
    <cfRule type="duplicateValues" dxfId="21" priority="16"/>
  </conditionalFormatting>
  <conditionalFormatting sqref="E34">
    <cfRule type="duplicateValues" dxfId="20" priority="6"/>
  </conditionalFormatting>
  <conditionalFormatting sqref="E35:E36">
    <cfRule type="duplicateValues" dxfId="19" priority="5"/>
  </conditionalFormatting>
  <conditionalFormatting sqref="E37">
    <cfRule type="duplicateValues" dxfId="18" priority="4"/>
  </conditionalFormatting>
  <conditionalFormatting sqref="E38:E39">
    <cfRule type="duplicateValues" dxfId="17" priority="3"/>
  </conditionalFormatting>
  <conditionalFormatting sqref="E40:E42">
    <cfRule type="duplicateValues" dxfId="16" priority="2"/>
  </conditionalFormatting>
  <conditionalFormatting sqref="E43">
    <cfRule type="duplicateValues" dxfId="15" priority="1"/>
  </conditionalFormatting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Supervisor1</vt:lpstr>
      <vt:lpstr>Today's stat</vt:lpstr>
      <vt:lpstr>Attendance Summary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Kotze, Hannes</dc:creator>
  <cp:lastModifiedBy>David</cp:lastModifiedBy>
  <cp:lastPrinted>2020-03-23T11:44:37Z</cp:lastPrinted>
  <dcterms:created xsi:type="dcterms:W3CDTF">2020-03-23T08:23:36Z</dcterms:created>
  <dcterms:modified xsi:type="dcterms:W3CDTF">2020-03-24T11:20:57Z</dcterms:modified>
</cp:coreProperties>
</file>