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John\Desktop\Excel forum\"/>
    </mc:Choice>
  </mc:AlternateContent>
  <xr:revisionPtr revIDLastSave="0" documentId="13_ncr:1_{BDB03334-1BE8-4940-A8F2-CE564378451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New input" sheetId="2" r:id="rId2"/>
    <sheet name="report" sheetId="3" r:id="rId3"/>
  </sheets>
  <definedNames>
    <definedName name="TO_Mon">Sheet1!$H$16</definedName>
    <definedName name="TO_Mon_IC">Sheet1!$H$17</definedName>
    <definedName name="TotalHrs_Mon">SUM(Sheet1!$I$16:$I$17)</definedName>
  </definedNames>
  <calcPr calcId="191029"/>
  <pivotCaches>
    <pivotCache cacheId="6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34" i="2" l="1"/>
  <c r="E32" i="2"/>
  <c r="F31" i="2"/>
  <c r="F36" i="2" s="1"/>
  <c r="E31" i="2"/>
  <c r="E36" i="2" s="1"/>
  <c r="F30" i="2"/>
  <c r="F35" i="2" s="1"/>
  <c r="E30" i="2"/>
  <c r="E35" i="2" s="1"/>
  <c r="F29" i="2"/>
  <c r="D24" i="2"/>
  <c r="D29" i="2" s="1"/>
  <c r="D34" i="2" s="1"/>
  <c r="D19" i="2"/>
  <c r="D16" i="2"/>
  <c r="D21" i="2" s="1"/>
  <c r="D26" i="2" s="1"/>
  <c r="D31" i="2" s="1"/>
  <c r="D36" i="2" s="1"/>
  <c r="D14" i="2"/>
  <c r="H12" i="2"/>
  <c r="F12" i="2"/>
  <c r="F17" i="2" s="1"/>
  <c r="F22" i="2" s="1"/>
  <c r="F27" i="2" s="1"/>
  <c r="F32" i="2" s="1"/>
  <c r="E12" i="2"/>
  <c r="E17" i="2" s="1"/>
  <c r="E22" i="2" s="1"/>
  <c r="D12" i="2"/>
  <c r="D17" i="2" s="1"/>
  <c r="D22" i="2" s="1"/>
  <c r="D27" i="2" s="1"/>
  <c r="D32" i="2" s="1"/>
  <c r="C12" i="2"/>
  <c r="C17" i="2" s="1"/>
  <c r="B12" i="2"/>
  <c r="H11" i="2"/>
  <c r="F11" i="2"/>
  <c r="F16" i="2" s="1"/>
  <c r="F21" i="2" s="1"/>
  <c r="E11" i="2"/>
  <c r="E16" i="2" s="1"/>
  <c r="E21" i="2" s="1"/>
  <c r="D11" i="2"/>
  <c r="C11" i="2"/>
  <c r="C16" i="2" s="1"/>
  <c r="B11" i="2"/>
  <c r="F10" i="2"/>
  <c r="F15" i="2" s="1"/>
  <c r="F20" i="2" s="1"/>
  <c r="E10" i="2"/>
  <c r="E15" i="2" s="1"/>
  <c r="E20" i="2" s="1"/>
  <c r="D10" i="2"/>
  <c r="D15" i="2" s="1"/>
  <c r="D20" i="2" s="1"/>
  <c r="D25" i="2" s="1"/>
  <c r="D30" i="2" s="1"/>
  <c r="D35" i="2" s="1"/>
  <c r="C10" i="2"/>
  <c r="C15" i="2" s="1"/>
  <c r="B10" i="2"/>
  <c r="F9" i="2"/>
  <c r="F14" i="2" s="1"/>
  <c r="F19" i="2" s="1"/>
  <c r="E9" i="2"/>
  <c r="E14" i="2" s="1"/>
  <c r="E19" i="2" s="1"/>
  <c r="E24" i="2" s="1"/>
  <c r="E29" i="2" s="1"/>
  <c r="E34" i="2" s="1"/>
  <c r="D9" i="2"/>
  <c r="C9" i="2"/>
  <c r="C14" i="2" s="1"/>
  <c r="B9" i="2"/>
  <c r="H8" i="2"/>
  <c r="F8" i="2"/>
  <c r="F13" i="2" s="1"/>
  <c r="F18" i="2" s="1"/>
  <c r="F23" i="2" s="1"/>
  <c r="F28" i="2" s="1"/>
  <c r="F33" i="2" s="1"/>
  <c r="E8" i="2"/>
  <c r="E13" i="2" s="1"/>
  <c r="E18" i="2" s="1"/>
  <c r="E23" i="2" s="1"/>
  <c r="E28" i="2" s="1"/>
  <c r="E33" i="2" s="1"/>
  <c r="D8" i="2"/>
  <c r="C8" i="2"/>
  <c r="C13" i="2" s="1"/>
  <c r="B8" i="2"/>
  <c r="J8" i="2" s="1"/>
  <c r="K8" i="2" s="1"/>
  <c r="M8" i="2" s="1"/>
  <c r="H7" i="2"/>
  <c r="G7" i="2"/>
  <c r="B7" i="2"/>
  <c r="H6" i="2"/>
  <c r="G6" i="2"/>
  <c r="B6" i="2"/>
  <c r="H5" i="2"/>
  <c r="G5" i="2"/>
  <c r="B5" i="2"/>
  <c r="H4" i="2"/>
  <c r="G4" i="2"/>
  <c r="B4" i="2"/>
  <c r="H3" i="2"/>
  <c r="I6" i="2" s="1"/>
  <c r="G3" i="2"/>
  <c r="B3" i="2"/>
  <c r="J4" i="2" l="1"/>
  <c r="J6" i="2"/>
  <c r="H13" i="2"/>
  <c r="H17" i="2"/>
  <c r="I3" i="2"/>
  <c r="I5" i="2"/>
  <c r="I7" i="2"/>
  <c r="C18" i="2"/>
  <c r="G13" i="2"/>
  <c r="B13" i="2"/>
  <c r="C22" i="2"/>
  <c r="G17" i="2"/>
  <c r="B17" i="2"/>
  <c r="H16" i="2"/>
  <c r="J3" i="2"/>
  <c r="J5" i="2"/>
  <c r="J7" i="2"/>
  <c r="I8" i="2"/>
  <c r="L8" i="2" s="1"/>
  <c r="C19" i="2"/>
  <c r="G14" i="2"/>
  <c r="B14" i="2"/>
  <c r="H9" i="2"/>
  <c r="J11" i="2" s="1"/>
  <c r="C21" i="2"/>
  <c r="G16" i="2"/>
  <c r="B16" i="2"/>
  <c r="H15" i="2"/>
  <c r="I4" i="2"/>
  <c r="I9" i="2"/>
  <c r="C20" i="2"/>
  <c r="G15" i="2"/>
  <c r="B15" i="2"/>
  <c r="H10" i="2"/>
  <c r="D13" i="2"/>
  <c r="D18" i="2" s="1"/>
  <c r="D23" i="2" s="1"/>
  <c r="D28" i="2" s="1"/>
  <c r="D33" i="2" s="1"/>
  <c r="H14" i="2"/>
  <c r="G8" i="2"/>
  <c r="G9" i="2"/>
  <c r="G10" i="2"/>
  <c r="G11" i="2"/>
  <c r="G12" i="2"/>
  <c r="J25" i="1"/>
  <c r="J26" i="1"/>
  <c r="J27" i="1"/>
  <c r="J28" i="1"/>
  <c r="J29" i="1"/>
  <c r="J30" i="1"/>
  <c r="J31" i="1"/>
  <c r="J32" i="1"/>
  <c r="J33" i="1"/>
  <c r="J34" i="1"/>
  <c r="H21" i="1"/>
  <c r="H22" i="1"/>
  <c r="J22" i="1" s="1"/>
  <c r="H23" i="1"/>
  <c r="J23" i="1" s="1"/>
  <c r="H24" i="1"/>
  <c r="J24" i="1" s="1"/>
  <c r="H25" i="1"/>
  <c r="H26" i="1"/>
  <c r="H27" i="1"/>
  <c r="H28" i="1"/>
  <c r="H29" i="1"/>
  <c r="H30" i="1"/>
  <c r="H31" i="1"/>
  <c r="H32" i="1"/>
  <c r="H33" i="1"/>
  <c r="H34" i="1"/>
  <c r="K11" i="2" l="1"/>
  <c r="M11" i="2" s="1"/>
  <c r="J16" i="2"/>
  <c r="I16" i="2"/>
  <c r="K7" i="2"/>
  <c r="M7" i="2" s="1"/>
  <c r="L7" i="2"/>
  <c r="J17" i="2"/>
  <c r="I17" i="2"/>
  <c r="J9" i="2"/>
  <c r="J15" i="2"/>
  <c r="I15" i="2"/>
  <c r="J14" i="2"/>
  <c r="I14" i="2"/>
  <c r="I10" i="2"/>
  <c r="K5" i="2"/>
  <c r="M5" i="2" s="1"/>
  <c r="L5" i="2"/>
  <c r="J13" i="2"/>
  <c r="I13" i="2"/>
  <c r="J12" i="2"/>
  <c r="G21" i="2"/>
  <c r="B21" i="2"/>
  <c r="C26" i="2"/>
  <c r="H21" i="2"/>
  <c r="I12" i="2"/>
  <c r="K3" i="2"/>
  <c r="M3" i="2" s="1"/>
  <c r="L3" i="2"/>
  <c r="G22" i="2"/>
  <c r="C27" i="2"/>
  <c r="B22" i="2"/>
  <c r="H22" i="2"/>
  <c r="K6" i="2"/>
  <c r="M6" i="2" s="1"/>
  <c r="L6" i="2"/>
  <c r="G20" i="2"/>
  <c r="C25" i="2"/>
  <c r="B20" i="2"/>
  <c r="H20" i="2"/>
  <c r="J10" i="2"/>
  <c r="C24" i="2"/>
  <c r="G19" i="2"/>
  <c r="B19" i="2"/>
  <c r="H19" i="2"/>
  <c r="I11" i="2"/>
  <c r="L11" i="2" s="1"/>
  <c r="C23" i="2"/>
  <c r="G18" i="2"/>
  <c r="B18" i="2"/>
  <c r="H18" i="2"/>
  <c r="K4" i="2"/>
  <c r="M4" i="2" s="1"/>
  <c r="L4" i="2"/>
  <c r="I30" i="1"/>
  <c r="I25" i="1"/>
  <c r="I32" i="1"/>
  <c r="I28" i="1"/>
  <c r="I37" i="1" s="1"/>
  <c r="I34" i="1"/>
  <c r="I26" i="1"/>
  <c r="I33" i="1"/>
  <c r="J37" i="1"/>
  <c r="I29" i="1"/>
  <c r="H37" i="1"/>
  <c r="H35" i="1"/>
  <c r="I31" i="1"/>
  <c r="J21" i="1"/>
  <c r="J35" i="1" s="1"/>
  <c r="H36" i="1"/>
  <c r="I27" i="1"/>
  <c r="G33" i="1"/>
  <c r="G31" i="1"/>
  <c r="G29" i="1"/>
  <c r="G23" i="1"/>
  <c r="G21" i="1"/>
  <c r="G25" i="1"/>
  <c r="G27" i="1"/>
  <c r="J19" i="2" l="1"/>
  <c r="I19" i="2"/>
  <c r="H27" i="2"/>
  <c r="C32" i="2"/>
  <c r="G27" i="2"/>
  <c r="B27" i="2"/>
  <c r="K14" i="2"/>
  <c r="M14" i="2" s="1"/>
  <c r="L14" i="2"/>
  <c r="G23" i="2"/>
  <c r="B23" i="2"/>
  <c r="C28" i="2"/>
  <c r="H23" i="2"/>
  <c r="J20" i="2"/>
  <c r="I20" i="2"/>
  <c r="K12" i="2"/>
  <c r="M12" i="2" s="1"/>
  <c r="L12" i="2"/>
  <c r="K17" i="2"/>
  <c r="M17" i="2" s="1"/>
  <c r="L17" i="2"/>
  <c r="K16" i="2"/>
  <c r="M16" i="2" s="1"/>
  <c r="L16" i="2"/>
  <c r="H24" i="2"/>
  <c r="G24" i="2"/>
  <c r="B24" i="2"/>
  <c r="C29" i="2"/>
  <c r="C30" i="2"/>
  <c r="H25" i="2"/>
  <c r="B25" i="2"/>
  <c r="G25" i="2"/>
  <c r="H26" i="2"/>
  <c r="B26" i="2"/>
  <c r="G26" i="2"/>
  <c r="C31" i="2"/>
  <c r="K15" i="2"/>
  <c r="M15" i="2" s="1"/>
  <c r="L15" i="2"/>
  <c r="J18" i="2"/>
  <c r="I18" i="2"/>
  <c r="K10" i="2"/>
  <c r="M10" i="2" s="1"/>
  <c r="L10" i="2"/>
  <c r="J22" i="2"/>
  <c r="I22" i="2"/>
  <c r="J21" i="2"/>
  <c r="I21" i="2"/>
  <c r="K13" i="2"/>
  <c r="M13" i="2" s="1"/>
  <c r="L13" i="2"/>
  <c r="K9" i="2"/>
  <c r="M9" i="2" s="1"/>
  <c r="L9" i="2"/>
  <c r="I36" i="1"/>
  <c r="J36" i="1"/>
  <c r="I35" i="1"/>
  <c r="G35" i="1"/>
  <c r="K16" i="1"/>
  <c r="J16" i="1"/>
  <c r="I16" i="1"/>
  <c r="H16" i="1"/>
  <c r="G16" i="1"/>
  <c r="H31" i="2" l="1"/>
  <c r="C36" i="2"/>
  <c r="G31" i="2"/>
  <c r="B31" i="2"/>
  <c r="H29" i="2"/>
  <c r="C34" i="2"/>
  <c r="G29" i="2"/>
  <c r="B29" i="2"/>
  <c r="H32" i="2"/>
  <c r="G32" i="2"/>
  <c r="B32" i="2"/>
  <c r="K22" i="2"/>
  <c r="M22" i="2" s="1"/>
  <c r="L22" i="2"/>
  <c r="K18" i="2"/>
  <c r="M18" i="2" s="1"/>
  <c r="L18" i="2"/>
  <c r="J25" i="2"/>
  <c r="I25" i="2"/>
  <c r="J24" i="2"/>
  <c r="I24" i="2"/>
  <c r="H28" i="2"/>
  <c r="C33" i="2"/>
  <c r="G28" i="2"/>
  <c r="B28" i="2"/>
  <c r="J26" i="2"/>
  <c r="I26" i="2"/>
  <c r="J23" i="2"/>
  <c r="I23" i="2"/>
  <c r="I27" i="2"/>
  <c r="J27" i="2"/>
  <c r="K21" i="2"/>
  <c r="M21" i="2" s="1"/>
  <c r="L21" i="2"/>
  <c r="H30" i="2"/>
  <c r="C35" i="2"/>
  <c r="G30" i="2"/>
  <c r="B30" i="2"/>
  <c r="K20" i="2"/>
  <c r="M20" i="2" s="1"/>
  <c r="L20" i="2"/>
  <c r="K19" i="2"/>
  <c r="M19" i="2" s="1"/>
  <c r="L19" i="2"/>
  <c r="L26" i="2" l="1"/>
  <c r="K26" i="2"/>
  <c r="M26" i="2" s="1"/>
  <c r="L25" i="2"/>
  <c r="K25" i="2"/>
  <c r="M25" i="2" s="1"/>
  <c r="I29" i="2"/>
  <c r="J29" i="2"/>
  <c r="I31" i="2"/>
  <c r="J31" i="2"/>
  <c r="I30" i="2"/>
  <c r="J30" i="2"/>
  <c r="I28" i="2"/>
  <c r="J28" i="2"/>
  <c r="I32" i="2"/>
  <c r="J32" i="2"/>
  <c r="K23" i="2"/>
  <c r="M23" i="2" s="1"/>
  <c r="L23" i="2"/>
  <c r="L24" i="2"/>
  <c r="K24" i="2"/>
  <c r="M24" i="2" s="1"/>
  <c r="H34" i="2"/>
  <c r="G34" i="2"/>
  <c r="B34" i="2"/>
  <c r="H36" i="2"/>
  <c r="G36" i="2"/>
  <c r="B36" i="2"/>
  <c r="H35" i="2"/>
  <c r="G35" i="2"/>
  <c r="B35" i="2"/>
  <c r="L27" i="2"/>
  <c r="K27" i="2"/>
  <c r="M27" i="2" s="1"/>
  <c r="H33" i="2"/>
  <c r="G33" i="2"/>
  <c r="B33" i="2"/>
  <c r="I33" i="2" l="1"/>
  <c r="J33" i="2"/>
  <c r="I36" i="2"/>
  <c r="J36" i="2"/>
  <c r="L28" i="2"/>
  <c r="K28" i="2"/>
  <c r="M28" i="2" s="1"/>
  <c r="L31" i="2"/>
  <c r="K31" i="2"/>
  <c r="M31" i="2" s="1"/>
  <c r="I35" i="2"/>
  <c r="J35" i="2"/>
  <c r="L32" i="2"/>
  <c r="K32" i="2"/>
  <c r="M32" i="2" s="1"/>
  <c r="L30" i="2"/>
  <c r="K30" i="2"/>
  <c r="M30" i="2" s="1"/>
  <c r="L29" i="2"/>
  <c r="K29" i="2"/>
  <c r="M29" i="2" s="1"/>
  <c r="I34" i="2"/>
  <c r="J34" i="2"/>
  <c r="L36" i="2" l="1"/>
  <c r="K36" i="2"/>
  <c r="M36" i="2" s="1"/>
  <c r="L34" i="2"/>
  <c r="K34" i="2"/>
  <c r="M34" i="2" s="1"/>
  <c r="L35" i="2"/>
  <c r="K35" i="2"/>
  <c r="M35" i="2" s="1"/>
  <c r="L33" i="2"/>
  <c r="K33" i="2"/>
  <c r="M33" i="2" s="1"/>
</calcChain>
</file>

<file path=xl/sharedStrings.xml><?xml version="1.0" encoding="utf-8"?>
<sst xmlns="http://schemas.openxmlformats.org/spreadsheetml/2006/main" count="141" uniqueCount="50">
  <si>
    <t>Time In</t>
  </si>
  <si>
    <t>Break Start</t>
  </si>
  <si>
    <t>Break End</t>
  </si>
  <si>
    <t>Time Out</t>
  </si>
  <si>
    <t>Total Hrs</t>
  </si>
  <si>
    <r>
      <t xml:space="preserve">Task B
</t>
    </r>
    <r>
      <rPr>
        <sz val="10"/>
        <color theme="1"/>
        <rFont val="Trebuchet MS"/>
        <family val="2"/>
      </rPr>
      <t>Hrs</t>
    </r>
  </si>
  <si>
    <r>
      <t xml:space="preserve">Task A </t>
    </r>
    <r>
      <rPr>
        <sz val="10"/>
        <color theme="1"/>
        <rFont val="Trebuchet MS"/>
        <family val="2"/>
      </rPr>
      <t>Hrs</t>
    </r>
  </si>
  <si>
    <t>Task A</t>
  </si>
  <si>
    <t>Task B</t>
  </si>
  <si>
    <t>Task</t>
  </si>
  <si>
    <t>Date</t>
  </si>
  <si>
    <t>Sun</t>
  </si>
  <si>
    <t>Mon</t>
  </si>
  <si>
    <t>Tue</t>
  </si>
  <si>
    <t>Wed</t>
  </si>
  <si>
    <t>Thu</t>
  </si>
  <si>
    <t>Fri</t>
  </si>
  <si>
    <t>Sat</t>
  </si>
  <si>
    <r>
      <t xml:space="preserve">Task A </t>
    </r>
    <r>
      <rPr>
        <sz val="10"/>
        <color theme="1"/>
        <rFont val="Trebuchet MS"/>
        <family val="2"/>
      </rPr>
      <t>OT Hrs</t>
    </r>
  </si>
  <si>
    <r>
      <t xml:space="preserve">Task B </t>
    </r>
    <r>
      <rPr>
        <sz val="10"/>
        <color theme="1"/>
        <rFont val="Trebuchet MS"/>
        <family val="2"/>
      </rPr>
      <t>OT</t>
    </r>
    <r>
      <rPr>
        <b/>
        <sz val="10"/>
        <color theme="1"/>
        <rFont val="Trebuchet MS"/>
        <family val="2"/>
      </rPr>
      <t xml:space="preserve"> </t>
    </r>
    <r>
      <rPr>
        <sz val="10"/>
        <color theme="1"/>
        <rFont val="Trebuchet MS"/>
        <family val="2"/>
      </rPr>
      <t>Hrs</t>
    </r>
  </si>
  <si>
    <t>Hrs by task</t>
  </si>
  <si>
    <t>Regular</t>
  </si>
  <si>
    <t>OT</t>
  </si>
  <si>
    <t>Day of Week</t>
  </si>
  <si>
    <t>Start</t>
  </si>
  <si>
    <t>End</t>
  </si>
  <si>
    <t>Break</t>
  </si>
  <si>
    <t>Person</t>
  </si>
  <si>
    <t>Hours</t>
  </si>
  <si>
    <t>RegularTime</t>
  </si>
  <si>
    <t>OverTime</t>
  </si>
  <si>
    <t>Week</t>
  </si>
  <si>
    <t>just for reference, really</t>
  </si>
  <si>
    <t>hours accumulate over these two</t>
  </si>
  <si>
    <t>Person1</t>
  </si>
  <si>
    <t>BeginOT</t>
  </si>
  <si>
    <t>CumulativeRegularHours</t>
  </si>
  <si>
    <t>CumulativeTotalHours</t>
  </si>
  <si>
    <t>same as previous, but caps out at 40</t>
  </si>
  <si>
    <t>hours for this record only</t>
  </si>
  <si>
    <t xml:space="preserve">"break" doesn't accumulate - accumulates for each person+week </t>
  </si>
  <si>
    <t>mark record that OT begins</t>
  </si>
  <si>
    <t>Row Labels</t>
  </si>
  <si>
    <t>Grand Total</t>
  </si>
  <si>
    <t>Column Labels</t>
  </si>
  <si>
    <t>Total Reg Time</t>
  </si>
  <si>
    <t>Reg Time</t>
  </si>
  <si>
    <t>Total OT</t>
  </si>
  <si>
    <t>Total Total Hours</t>
  </si>
  <si>
    <t>Total Hours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</si>
</sst>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h:mm\ AM/PM;@"/>
    <numFmt numFmtId="165" formatCode="[h]:mm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rebuchet MS"/>
      <family val="2"/>
    </font>
    <font>
      <sz val="10"/>
      <color theme="1"/>
      <name val="Trebuchet MS"/>
      <family val="2"/>
    </font>
    <font>
      <sz val="10"/>
      <name val="Arial"/>
      <family val="2"/>
    </font>
    <font>
      <sz val="10"/>
      <name val="Trebuchet MS"/>
      <family val="2"/>
    </font>
    <font>
      <sz val="9"/>
      <name val="Calibri"/>
      <family val="2"/>
      <scheme val="minor"/>
    </font>
    <font>
      <b/>
      <sz val="10"/>
      <name val="Trebuchet MS"/>
      <family val="2"/>
    </font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">
    <xf numFmtId="0" fontId="0" fillId="0" borderId="0"/>
    <xf numFmtId="0" fontId="3" fillId="0" borderId="0"/>
    <xf numFmtId="43" fontId="7" fillId="0" borderId="0" applyFont="0" applyFill="0" applyBorder="0" applyAlignment="0" applyProtection="0"/>
    <xf numFmtId="0" fontId="8" fillId="5" borderId="0" applyNumberFormat="0" applyBorder="0" applyAlignment="0" applyProtection="0"/>
  </cellStyleXfs>
  <cellXfs count="49">
    <xf numFmtId="0" fontId="0" fillId="0" borderId="0" xfId="0"/>
    <xf numFmtId="164" fontId="4" fillId="0" borderId="2" xfId="1" applyNumberFormat="1" applyFont="1" applyFill="1" applyBorder="1" applyAlignment="1" applyProtection="1">
      <alignment horizontal="center" vertical="center"/>
      <protection locked="0"/>
    </xf>
    <xf numFmtId="164" fontId="4" fillId="0" borderId="3" xfId="1" applyNumberFormat="1" applyFont="1" applyFill="1" applyBorder="1" applyAlignment="1" applyProtection="1">
      <alignment horizontal="center" vertical="center"/>
      <protection locked="0"/>
    </xf>
    <xf numFmtId="2" fontId="4" fillId="0" borderId="2" xfId="0" applyNumberFormat="1" applyFont="1" applyBorder="1" applyAlignment="1" applyProtection="1">
      <alignment horizontal="center" vertical="center"/>
    </xf>
    <xf numFmtId="0" fontId="4" fillId="0" borderId="0" xfId="0" applyFont="1" applyBorder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center" vertical="center"/>
    </xf>
    <xf numFmtId="2" fontId="0" fillId="2" borderId="2" xfId="0" quotePrefix="1" applyNumberFormat="1" applyFont="1" applyFill="1" applyBorder="1" applyAlignment="1" applyProtection="1">
      <alignment horizontal="center" vertical="center"/>
    </xf>
    <xf numFmtId="2" fontId="4" fillId="0" borderId="2" xfId="0" applyNumberFormat="1" applyFont="1" applyBorder="1" applyAlignment="1" applyProtection="1">
      <alignment horizontal="center" vertical="center"/>
    </xf>
    <xf numFmtId="4" fontId="4" fillId="3" borderId="2" xfId="0" applyNumberFormat="1" applyFont="1" applyFill="1" applyBorder="1" applyAlignment="1" applyProtection="1">
      <alignment horizontal="center" vertical="center"/>
    </xf>
    <xf numFmtId="4" fontId="6" fillId="2" borderId="3" xfId="0" applyNumberFormat="1" applyFont="1" applyFill="1" applyBorder="1" applyAlignment="1" applyProtection="1">
      <alignment horizontal="center" vertical="center"/>
    </xf>
    <xf numFmtId="165" fontId="4" fillId="2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65" fontId="4" fillId="0" borderId="2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165" fontId="4" fillId="2" borderId="3" xfId="0" applyNumberFormat="1" applyFont="1" applyFill="1" applyBorder="1" applyAlignment="1" applyProtection="1">
      <alignment horizontal="center" vertical="center"/>
    </xf>
    <xf numFmtId="165" fontId="4" fillId="4" borderId="2" xfId="0" applyNumberFormat="1" applyFont="1" applyFill="1" applyBorder="1" applyAlignment="1" applyProtection="1">
      <alignment horizontal="center" vertical="center"/>
    </xf>
    <xf numFmtId="2" fontId="4" fillId="0" borderId="4" xfId="0" applyNumberFormat="1" applyFont="1" applyBorder="1" applyAlignment="1" applyProtection="1">
      <alignment horizontal="center" vertical="center"/>
    </xf>
    <xf numFmtId="2" fontId="4" fillId="0" borderId="2" xfId="0" applyNumberFormat="1" applyFont="1" applyBorder="1" applyAlignment="1" applyProtection="1">
      <alignment horizontal="center" vertical="center"/>
    </xf>
    <xf numFmtId="165" fontId="6" fillId="2" borderId="4" xfId="0" applyNumberFormat="1" applyFont="1" applyFill="1" applyBorder="1" applyAlignment="1" applyProtection="1">
      <alignment horizontal="center" vertical="center"/>
    </xf>
    <xf numFmtId="165" fontId="6" fillId="2" borderId="2" xfId="0" applyNumberFormat="1" applyFont="1" applyFill="1" applyBorder="1" applyAlignment="1" applyProtection="1">
      <alignment horizontal="center" vertical="center"/>
    </xf>
    <xf numFmtId="14" fontId="0" fillId="0" borderId="0" xfId="0" applyNumberFormat="1"/>
    <xf numFmtId="18" fontId="0" fillId="0" borderId="0" xfId="0" applyNumberFormat="1"/>
    <xf numFmtId="0" fontId="8" fillId="5" borderId="0" xfId="3"/>
    <xf numFmtId="43" fontId="0" fillId="0" borderId="0" xfId="2" applyFont="1"/>
    <xf numFmtId="0" fontId="0" fillId="0" borderId="0" xfId="0" applyNumberFormat="1"/>
    <xf numFmtId="0" fontId="11" fillId="0" borderId="0" xfId="0" applyFont="1" applyAlignment="1">
      <alignment wrapText="1"/>
    </xf>
    <xf numFmtId="0" fontId="11" fillId="0" borderId="6" xfId="0" applyFont="1" applyBorder="1" applyAlignment="1">
      <alignment horizontal="centerContinuous"/>
    </xf>
    <xf numFmtId="0" fontId="11" fillId="0" borderId="7" xfId="0" applyFont="1" applyBorder="1" applyAlignment="1">
      <alignment horizontal="centerContinuous"/>
    </xf>
    <xf numFmtId="0" fontId="11" fillId="0" borderId="0" xfId="0" applyFont="1"/>
    <xf numFmtId="4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9" fillId="6" borderId="5" xfId="0" applyFont="1" applyFill="1" applyBorder="1"/>
    <xf numFmtId="0" fontId="9" fillId="6" borderId="5" xfId="0" applyNumberFormat="1" applyFont="1" applyFill="1" applyBorder="1"/>
    <xf numFmtId="0" fontId="0" fillId="0" borderId="6" xfId="0" applyBorder="1"/>
    <xf numFmtId="0" fontId="0" fillId="0" borderId="8" xfId="0" applyBorder="1"/>
    <xf numFmtId="0" fontId="0" fillId="0" borderId="7" xfId="0" applyBorder="1"/>
    <xf numFmtId="0" fontId="0" fillId="0" borderId="9" xfId="0" applyNumberFormat="1" applyBorder="1"/>
    <xf numFmtId="0" fontId="0" fillId="0" borderId="10" xfId="0" applyNumberFormat="1" applyBorder="1"/>
    <xf numFmtId="0" fontId="0" fillId="0" borderId="12" xfId="0" applyNumberFormat="1" applyBorder="1"/>
    <xf numFmtId="0" fontId="0" fillId="0" borderId="1" xfId="0" applyNumberFormat="1" applyBorder="1"/>
    <xf numFmtId="0" fontId="9" fillId="6" borderId="14" xfId="0" applyFont="1" applyFill="1" applyBorder="1"/>
    <xf numFmtId="0" fontId="9" fillId="6" borderId="14" xfId="0" applyNumberFormat="1" applyFont="1" applyFill="1" applyBorder="1"/>
    <xf numFmtId="0" fontId="10" fillId="0" borderId="0" xfId="0" applyFont="1"/>
    <xf numFmtId="0" fontId="10" fillId="0" borderId="11" xfId="0" applyNumberFormat="1" applyFont="1" applyBorder="1"/>
    <xf numFmtId="0" fontId="10" fillId="0" borderId="13" xfId="0" applyNumberFormat="1" applyFont="1" applyBorder="1"/>
    <xf numFmtId="0" fontId="10" fillId="6" borderId="5" xfId="0" applyNumberFormat="1" applyFont="1" applyFill="1" applyBorder="1"/>
  </cellXfs>
  <cellStyles count="4">
    <cellStyle name="Comma" xfId="2" builtinId="3"/>
    <cellStyle name="Neutral" xfId="3" builtinId="28"/>
    <cellStyle name="Normal" xfId="0" builtinId="0"/>
    <cellStyle name="Normal_Sheet1" xfId="1" xr:uid="{00000000-0005-0000-0000-000000000000}"/>
  </cellStyles>
  <dxfs count="18">
    <dxf>
      <border>
        <right style="thin">
          <color indexed="64"/>
        </right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rgb="FF7F7F7F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5"/>
          <bgColor rgb="FFA5A5A5"/>
        </patternFill>
      </fill>
      <border diagonalUp="0" diagonalDown="0" outline="0">
        <left style="double">
          <color rgb="FF3F3F3F"/>
        </left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top style="thin">
          <color indexed="64"/>
        </top>
        <bottom style="thin">
          <color indexed="64"/>
        </bottom>
      </border>
    </dxf>
    <dxf>
      <border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5"/>
          <bgColor rgb="FFA5A5A5"/>
        </patternFill>
      </fill>
      <border diagonalUp="0" diagonalDown="0" outline="0">
        <left style="double">
          <color rgb="FF3F3F3F"/>
        </left>
        <right style="double">
          <color rgb="FF3F3F3F"/>
        </right>
        <top style="double">
          <color rgb="FF3F3F3F"/>
        </top>
        <bottom style="double">
          <color rgb="FF3F3F3F"/>
        </bottom>
      </border>
    </dxf>
    <dxf>
      <numFmt numFmtId="35" formatCode="_(* #,##0.00_);_(* \(#,##0.00\);_(* &quot;-&quot;??_);_(@_)"/>
    </dxf>
    <dxf>
      <numFmt numFmtId="35" formatCode="_(* #,##0.00_);_(* \(#,##0.0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(* #,##0.00_);_(* \(#,##0.00\);_(* &quot;-&quot;??_);_(@_)"/>
    </dxf>
    <dxf>
      <numFmt numFmtId="35" formatCode="_(* #,##0.00_);_(* \(#,##0.00\);_(* &quot;-&quot;??_);_(@_)"/>
    </dxf>
    <dxf>
      <numFmt numFmtId="35" formatCode="_(* #,##0.00_);_(* \(#,##0.00\);_(* &quot;-&quot;??_);_(@_)"/>
    </dxf>
    <dxf>
      <numFmt numFmtId="0" formatCode="General"/>
    </dxf>
    <dxf>
      <numFmt numFmtId="23" formatCode="h:mm\ AM/PM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stin" refreshedDate="43890.840828935186" createdVersion="6" refreshedVersion="6" minRefreshableVersion="3" recordCount="34" xr:uid="{5250EF35-B7B4-42AD-AD1E-30E4759BD892}">
  <cacheSource type="worksheet">
    <worksheetSource name="Table1"/>
  </cacheSource>
  <cacheFields count="14">
    <cacheField name="Person" numFmtId="0">
      <sharedItems count="1">
        <s v="Person1"/>
      </sharedItems>
    </cacheField>
    <cacheField name="Week" numFmtId="0">
      <sharedItems containsSemiMixedTypes="0" containsString="0" containsNumber="1" containsInteger="1" minValue="9" maxValue="10" count="2">
        <n v="9"/>
        <n v="10"/>
      </sharedItems>
    </cacheField>
    <cacheField name="Date" numFmtId="14">
      <sharedItems containsSemiMixedTypes="0" containsNonDate="0" containsDate="1" containsString="0" minDate="2020-02-29T00:00:00" maxDate="2020-03-07T00:00:00" count="7">
        <d v="2020-02-29T00:00:00"/>
        <d v="2020-03-01T00:00:00"/>
        <d v="2020-03-02T00:00:00"/>
        <d v="2020-03-03T00:00:00"/>
        <d v="2020-03-04T00:00:00"/>
        <d v="2020-03-05T00:00:00"/>
        <d v="2020-03-06T00:00:00"/>
      </sharedItems>
      <fieldGroup par="13" base="2">
        <rangePr groupBy="days" startDate="2020-02-29T00:00:00" endDate="2020-03-07T00:00:00"/>
        <groupItems count="368">
          <s v="&lt;2/29/2020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3/7/2020"/>
        </groupItems>
      </fieldGroup>
    </cacheField>
    <cacheField name="Task" numFmtId="0">
      <sharedItems count="3">
        <s v="Task A"/>
        <s v="Task B"/>
        <s v="Break"/>
      </sharedItems>
    </cacheField>
    <cacheField name="Start" numFmtId="18">
      <sharedItems containsSemiMixedTypes="0" containsNonDate="0" containsDate="1" containsString="0" minDate="1899-12-30T09:00:00" maxDate="1899-12-30T19:00:00"/>
    </cacheField>
    <cacheField name="End" numFmtId="18">
      <sharedItems containsSemiMixedTypes="0" containsNonDate="0" containsDate="1" containsString="0" minDate="1899-12-30T12:00:00" maxDate="1899-12-30T20:00:00"/>
    </cacheField>
    <cacheField name="Day of Week" numFmtId="0">
      <sharedItems count="7">
        <s v="Sat"/>
        <s v="Sun"/>
        <s v="Mon"/>
        <s v="Tue"/>
        <s v="Wed"/>
        <s v="Thu"/>
        <s v="Fri"/>
      </sharedItems>
    </cacheField>
    <cacheField name="Hours" numFmtId="0">
      <sharedItems containsSemiMixedTypes="0" containsString="0" containsNumber="1" minValue="0.5" maxValue="4.5"/>
    </cacheField>
    <cacheField name="CumulativeTotalHours" numFmtId="43">
      <sharedItems containsSemiMixedTypes="0" containsString="0" containsNumber="1" minValue="3" maxValue="62"/>
    </cacheField>
    <cacheField name="CumulativeRegularHours" numFmtId="43">
      <sharedItems containsSemiMixedTypes="0" containsString="0" containsNumber="1" minValue="3" maxValue="40"/>
    </cacheField>
    <cacheField name="BeginOT" numFmtId="43">
      <sharedItems/>
    </cacheField>
    <cacheField name="RegularTime" numFmtId="43">
      <sharedItems containsSemiMixedTypes="0" containsString="0" containsNumber="1" minValue="0" maxValue="4.5"/>
    </cacheField>
    <cacheField name="OverTime" numFmtId="43">
      <sharedItems containsSemiMixedTypes="0" containsString="0" containsNumber="1" minValue="0" maxValue="3.5"/>
    </cacheField>
    <cacheField name="Months" numFmtId="0" databaseField="0">
      <fieldGroup base="2">
        <rangePr groupBy="months" startDate="2020-02-29T00:00:00" endDate="2020-03-07T00:00:00"/>
        <groupItems count="14">
          <s v="&lt;2/29/2020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3/7/2020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">
  <r>
    <x v="0"/>
    <x v="0"/>
    <x v="0"/>
    <x v="0"/>
    <d v="1899-12-30T09:00:00"/>
    <d v="1899-12-30T12:00:00"/>
    <x v="0"/>
    <n v="3"/>
    <n v="3"/>
    <n v="3"/>
    <b v="0"/>
    <n v="3"/>
    <n v="0"/>
  </r>
  <r>
    <x v="0"/>
    <x v="0"/>
    <x v="0"/>
    <x v="1"/>
    <d v="1899-12-30T12:00:00"/>
    <d v="1899-12-30T13:00:00"/>
    <x v="0"/>
    <n v="1"/>
    <n v="4"/>
    <n v="4"/>
    <b v="0"/>
    <n v="1"/>
    <n v="0"/>
  </r>
  <r>
    <x v="0"/>
    <x v="0"/>
    <x v="0"/>
    <x v="2"/>
    <d v="1899-12-30T13:00:00"/>
    <d v="1899-12-30T13:30:00"/>
    <x v="0"/>
    <n v="0.5"/>
    <n v="4"/>
    <n v="4"/>
    <b v="0"/>
    <n v="0.5"/>
    <n v="0"/>
  </r>
  <r>
    <x v="0"/>
    <x v="0"/>
    <x v="0"/>
    <x v="0"/>
    <d v="1899-12-30T13:30:00"/>
    <d v="1899-12-30T18:00:00"/>
    <x v="0"/>
    <n v="4.5"/>
    <n v="8.5"/>
    <n v="8.5"/>
    <b v="0"/>
    <n v="4.5"/>
    <n v="0"/>
  </r>
  <r>
    <x v="0"/>
    <x v="0"/>
    <x v="0"/>
    <x v="1"/>
    <d v="1899-12-30T18:00:00"/>
    <d v="1899-12-30T20:00:00"/>
    <x v="0"/>
    <n v="2"/>
    <n v="10.5"/>
    <n v="10.5"/>
    <b v="0"/>
    <n v="2"/>
    <n v="0"/>
  </r>
  <r>
    <x v="0"/>
    <x v="1"/>
    <x v="1"/>
    <x v="0"/>
    <d v="1899-12-30T09:00:00"/>
    <d v="1899-12-30T12:00:00"/>
    <x v="1"/>
    <n v="3"/>
    <n v="3"/>
    <n v="3"/>
    <b v="0"/>
    <n v="3"/>
    <n v="0"/>
  </r>
  <r>
    <x v="0"/>
    <x v="1"/>
    <x v="1"/>
    <x v="1"/>
    <d v="1899-12-30T12:00:00"/>
    <d v="1899-12-30T13:00:00"/>
    <x v="1"/>
    <n v="1"/>
    <n v="4"/>
    <n v="4"/>
    <b v="0"/>
    <n v="1"/>
    <n v="0"/>
  </r>
  <r>
    <x v="0"/>
    <x v="1"/>
    <x v="1"/>
    <x v="2"/>
    <d v="1899-12-30T13:00:00"/>
    <d v="1899-12-30T13:30:00"/>
    <x v="1"/>
    <n v="0.5"/>
    <n v="4"/>
    <n v="4"/>
    <b v="0"/>
    <n v="0.5"/>
    <n v="0"/>
  </r>
  <r>
    <x v="0"/>
    <x v="1"/>
    <x v="1"/>
    <x v="0"/>
    <d v="1899-12-30T13:30:00"/>
    <d v="1899-12-30T18:00:00"/>
    <x v="1"/>
    <n v="4.5"/>
    <n v="8.5"/>
    <n v="8.5"/>
    <b v="0"/>
    <n v="4.5"/>
    <n v="0"/>
  </r>
  <r>
    <x v="0"/>
    <x v="1"/>
    <x v="1"/>
    <x v="1"/>
    <d v="1899-12-30T18:00:00"/>
    <d v="1899-12-30T20:00:00"/>
    <x v="1"/>
    <n v="2"/>
    <n v="10.5"/>
    <n v="10.5"/>
    <b v="0"/>
    <n v="2"/>
    <n v="0"/>
  </r>
  <r>
    <x v="0"/>
    <x v="1"/>
    <x v="2"/>
    <x v="0"/>
    <d v="1899-12-30T09:00:00"/>
    <d v="1899-12-30T12:00:00"/>
    <x v="2"/>
    <n v="3"/>
    <n v="13.5"/>
    <n v="13.5"/>
    <b v="0"/>
    <n v="3"/>
    <n v="0"/>
  </r>
  <r>
    <x v="0"/>
    <x v="1"/>
    <x v="2"/>
    <x v="1"/>
    <d v="1899-12-30T12:00:00"/>
    <d v="1899-12-30T13:00:00"/>
    <x v="2"/>
    <n v="1"/>
    <n v="14.5"/>
    <n v="14.5"/>
    <b v="0"/>
    <n v="1"/>
    <n v="0"/>
  </r>
  <r>
    <x v="0"/>
    <x v="1"/>
    <x v="2"/>
    <x v="2"/>
    <d v="1899-12-30T13:00:00"/>
    <d v="1899-12-30T13:30:00"/>
    <x v="2"/>
    <n v="0.5"/>
    <n v="14.5"/>
    <n v="14.5"/>
    <b v="0"/>
    <n v="0.5"/>
    <n v="0"/>
  </r>
  <r>
    <x v="0"/>
    <x v="1"/>
    <x v="2"/>
    <x v="0"/>
    <d v="1899-12-30T13:30:00"/>
    <d v="1899-12-30T18:00:00"/>
    <x v="2"/>
    <n v="4.5"/>
    <n v="19"/>
    <n v="19"/>
    <b v="0"/>
    <n v="4.5"/>
    <n v="0"/>
  </r>
  <r>
    <x v="0"/>
    <x v="1"/>
    <x v="2"/>
    <x v="1"/>
    <d v="1899-12-30T18:00:00"/>
    <d v="1899-12-30T20:00:00"/>
    <x v="2"/>
    <n v="2"/>
    <n v="21"/>
    <n v="21"/>
    <b v="0"/>
    <n v="2"/>
    <n v="0"/>
  </r>
  <r>
    <x v="0"/>
    <x v="1"/>
    <x v="3"/>
    <x v="0"/>
    <d v="1899-12-30T09:00:00"/>
    <d v="1899-12-30T12:00:00"/>
    <x v="3"/>
    <n v="3"/>
    <n v="24"/>
    <n v="24"/>
    <b v="0"/>
    <n v="3"/>
    <n v="0"/>
  </r>
  <r>
    <x v="0"/>
    <x v="1"/>
    <x v="3"/>
    <x v="1"/>
    <d v="1899-12-30T12:00:00"/>
    <d v="1899-12-30T13:00:00"/>
    <x v="3"/>
    <n v="1"/>
    <n v="25"/>
    <n v="25"/>
    <b v="0"/>
    <n v="1"/>
    <n v="0"/>
  </r>
  <r>
    <x v="0"/>
    <x v="1"/>
    <x v="3"/>
    <x v="2"/>
    <d v="1899-12-30T13:00:00"/>
    <d v="1899-12-30T13:30:00"/>
    <x v="3"/>
    <n v="0.5"/>
    <n v="25"/>
    <n v="25"/>
    <b v="0"/>
    <n v="0.5"/>
    <n v="0"/>
  </r>
  <r>
    <x v="0"/>
    <x v="1"/>
    <x v="3"/>
    <x v="0"/>
    <d v="1899-12-30T13:30:00"/>
    <d v="1899-12-30T18:00:00"/>
    <x v="3"/>
    <n v="4.5"/>
    <n v="29.5"/>
    <n v="29.5"/>
    <b v="0"/>
    <n v="4.5"/>
    <n v="0"/>
  </r>
  <r>
    <x v="0"/>
    <x v="1"/>
    <x v="3"/>
    <x v="1"/>
    <d v="1899-12-30T18:00:00"/>
    <d v="1899-12-30T20:00:00"/>
    <x v="3"/>
    <n v="2"/>
    <n v="31.5"/>
    <n v="31.5"/>
    <b v="0"/>
    <n v="2"/>
    <n v="0"/>
  </r>
  <r>
    <x v="0"/>
    <x v="1"/>
    <x v="4"/>
    <x v="0"/>
    <d v="1899-12-30T09:00:00"/>
    <d v="1899-12-30T12:00:00"/>
    <x v="4"/>
    <n v="3"/>
    <n v="34.5"/>
    <n v="34.5"/>
    <b v="0"/>
    <n v="3"/>
    <n v="0"/>
  </r>
  <r>
    <x v="0"/>
    <x v="1"/>
    <x v="4"/>
    <x v="1"/>
    <d v="1899-12-30T12:00:00"/>
    <d v="1899-12-30T15:00:00"/>
    <x v="4"/>
    <n v="3"/>
    <n v="37.5"/>
    <n v="37.5"/>
    <b v="0"/>
    <n v="3"/>
    <n v="0"/>
  </r>
  <r>
    <x v="0"/>
    <x v="1"/>
    <x v="4"/>
    <x v="2"/>
    <d v="1899-12-30T15:00:00"/>
    <d v="1899-12-30T15:30:00"/>
    <x v="4"/>
    <n v="0.5"/>
    <n v="37.5"/>
    <n v="37.5"/>
    <b v="0"/>
    <n v="0.5"/>
    <n v="0"/>
  </r>
  <r>
    <x v="0"/>
    <x v="1"/>
    <x v="4"/>
    <x v="0"/>
    <d v="1899-12-30T15:30:00"/>
    <d v="1899-12-30T19:00:00"/>
    <x v="4"/>
    <n v="3.5"/>
    <n v="41"/>
    <n v="40"/>
    <b v="1"/>
    <n v="2.5"/>
    <n v="1"/>
  </r>
  <r>
    <x v="0"/>
    <x v="1"/>
    <x v="4"/>
    <x v="1"/>
    <d v="1899-12-30T19:00:00"/>
    <d v="1899-12-30T20:00:00"/>
    <x v="4"/>
    <n v="1"/>
    <n v="42"/>
    <n v="40"/>
    <b v="1"/>
    <n v="0"/>
    <n v="1"/>
  </r>
  <r>
    <x v="0"/>
    <x v="1"/>
    <x v="5"/>
    <x v="0"/>
    <d v="1899-12-30T09:00:00"/>
    <d v="1899-12-30T12:00:00"/>
    <x v="5"/>
    <n v="3"/>
    <n v="45"/>
    <n v="40"/>
    <b v="1"/>
    <n v="0"/>
    <n v="3"/>
  </r>
  <r>
    <x v="0"/>
    <x v="1"/>
    <x v="5"/>
    <x v="1"/>
    <d v="1899-12-30T12:00:00"/>
    <d v="1899-12-30T15:00:00"/>
    <x v="5"/>
    <n v="3"/>
    <n v="48"/>
    <n v="40"/>
    <b v="1"/>
    <n v="0"/>
    <n v="3"/>
  </r>
  <r>
    <x v="0"/>
    <x v="1"/>
    <x v="5"/>
    <x v="2"/>
    <d v="1899-12-30T15:00:00"/>
    <d v="1899-12-30T15:30:00"/>
    <x v="5"/>
    <n v="0.5"/>
    <n v="48"/>
    <n v="40"/>
    <b v="1"/>
    <n v="0"/>
    <n v="0.5"/>
  </r>
  <r>
    <x v="0"/>
    <x v="1"/>
    <x v="5"/>
    <x v="0"/>
    <d v="1899-12-30T15:30:00"/>
    <d v="1899-12-30T19:00:00"/>
    <x v="5"/>
    <n v="3.5"/>
    <n v="51.5"/>
    <n v="40"/>
    <b v="1"/>
    <n v="0"/>
    <n v="3.5"/>
  </r>
  <r>
    <x v="0"/>
    <x v="1"/>
    <x v="5"/>
    <x v="1"/>
    <d v="1899-12-30T19:00:00"/>
    <d v="1899-12-30T20:00:00"/>
    <x v="5"/>
    <n v="1"/>
    <n v="52.5"/>
    <n v="40"/>
    <b v="1"/>
    <n v="0"/>
    <n v="1"/>
  </r>
  <r>
    <x v="0"/>
    <x v="1"/>
    <x v="6"/>
    <x v="0"/>
    <d v="1899-12-30T09:00:00"/>
    <d v="1899-12-30T12:00:00"/>
    <x v="6"/>
    <n v="3"/>
    <n v="55.5"/>
    <n v="40"/>
    <b v="1"/>
    <n v="0"/>
    <n v="3"/>
  </r>
  <r>
    <x v="0"/>
    <x v="1"/>
    <x v="6"/>
    <x v="1"/>
    <d v="1899-12-30T12:00:00"/>
    <d v="1899-12-30T15:00:00"/>
    <x v="6"/>
    <n v="3"/>
    <n v="58.5"/>
    <n v="40"/>
    <b v="1"/>
    <n v="0"/>
    <n v="3"/>
  </r>
  <r>
    <x v="0"/>
    <x v="1"/>
    <x v="6"/>
    <x v="2"/>
    <d v="1899-12-30T15:00:00"/>
    <d v="1899-12-30T15:30:00"/>
    <x v="6"/>
    <n v="0.5"/>
    <n v="58.5"/>
    <n v="40"/>
    <b v="1"/>
    <n v="0"/>
    <n v="0.5"/>
  </r>
  <r>
    <x v="0"/>
    <x v="1"/>
    <x v="6"/>
    <x v="0"/>
    <d v="1899-12-30T15:30:00"/>
    <d v="1899-12-30T19:00:00"/>
    <x v="6"/>
    <n v="3.5"/>
    <n v="62"/>
    <n v="40"/>
    <b v="1"/>
    <n v="0"/>
    <n v="3.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448C714-F492-42A9-9196-BBB3A64FAEB6}" name="PivotTable1" cacheId="6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4:J8" firstHeaderRow="1" firstDataRow="3" firstDataCol="1" rowPageCount="2" colPageCount="1"/>
  <pivotFields count="14">
    <pivotField axis="axisPage" showAll="0">
      <items count="2">
        <item x="0"/>
        <item t="default"/>
      </items>
    </pivotField>
    <pivotField axis="axisPage" showAll="0">
      <items count="3">
        <item x="0"/>
        <item x="1"/>
        <item t="default"/>
      </items>
    </pivotField>
    <pivotField numFmtId="14"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axis="axisCol" showAll="0">
      <items count="4">
        <item h="1" x="2"/>
        <item x="0"/>
        <item x="1"/>
        <item t="default"/>
      </items>
    </pivotField>
    <pivotField numFmtId="18" showAll="0"/>
    <pivotField numFmtId="18" showAll="0"/>
    <pivotField axis="axisRow" showAll="0">
      <items count="8">
        <item x="1"/>
        <item x="2"/>
        <item x="3"/>
        <item x="4"/>
        <item x="5"/>
        <item x="6"/>
        <item x="0"/>
        <item t="default"/>
      </items>
    </pivotField>
    <pivotField dataField="1" showAll="0"/>
    <pivotField numFmtId="43" showAll="0"/>
    <pivotField numFmtId="43" showAll="0"/>
    <pivotField showAll="0"/>
    <pivotField dataField="1" numFmtId="43" showAll="0"/>
    <pivotField dataField="1" numFmtId="43" showAll="0"/>
    <pivotField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Fields count="1">
    <field x="6"/>
  </rowFields>
  <rowItems count="2">
    <i>
      <x v="6"/>
    </i>
    <i t="grand">
      <x/>
    </i>
  </rowItems>
  <colFields count="2">
    <field x="3"/>
    <field x="-2"/>
  </colFields>
  <colItems count="9">
    <i>
      <x v="1"/>
      <x/>
    </i>
    <i r="1" i="1">
      <x v="1"/>
    </i>
    <i r="1" i="2">
      <x v="2"/>
    </i>
    <i>
      <x v="2"/>
      <x/>
    </i>
    <i r="1" i="1">
      <x v="1"/>
    </i>
    <i r="1" i="2">
      <x v="2"/>
    </i>
    <i t="grand">
      <x/>
    </i>
    <i t="grand" i="1">
      <x/>
    </i>
    <i t="grand" i="2">
      <x/>
    </i>
  </colItems>
  <pageFields count="2">
    <pageField fld="0" item="0" hier="-1"/>
    <pageField fld="1" item="0" hier="-1"/>
  </pageFields>
  <dataFields count="3">
    <dataField name="Reg Time" fld="11" baseField="0" baseItem="0"/>
    <dataField name="OT" fld="12" baseField="0" baseItem="0"/>
    <dataField name="Total Hours" fld="7" baseField="0" baseItem="0"/>
  </dataFields>
  <formats count="6">
    <format dxfId="9">
      <pivotArea field="1" dataOnly="0" grandCol="1" outline="0" axis="axisPage" fieldPosition="1">
        <references count="3">
          <reference field="4294967294" count="3" selected="0">
            <x v="0"/>
            <x v="1"/>
            <x v="2"/>
          </reference>
          <reference field="0" count="0" selected="0"/>
          <reference field="1" count="1" selected="0">
            <x v="0"/>
          </reference>
        </references>
      </pivotArea>
    </format>
    <format dxfId="8">
      <pivotArea dataOnly="0" outline="0" fieldPosition="0">
        <references count="3">
          <reference field="0" count="0" selected="0"/>
          <reference field="1" count="1" selected="0">
            <x v="0"/>
          </reference>
          <reference field="3" count="1">
            <x v="1"/>
          </reference>
        </references>
      </pivotArea>
    </format>
    <format dxfId="7">
      <pivotArea dataOnly="0" outline="0" fieldPosition="0">
        <references count="3">
          <reference field="0" count="0" selected="0"/>
          <reference field="1" count="1" selected="0">
            <x v="0"/>
          </reference>
          <reference field="3" count="1">
            <x v="2"/>
          </reference>
        </references>
      </pivotArea>
    </format>
    <format dxfId="6">
      <pivotArea dataOnly="0" outline="0" fieldPosition="0">
        <references count="3">
          <reference field="0" count="0" selected="0"/>
          <reference field="1" count="1" selected="0">
            <x v="0"/>
          </reference>
          <reference field="3" count="1">
            <x v="0"/>
          </reference>
        </references>
      </pivotArea>
    </format>
    <format dxfId="1">
      <pivotArea dataOnly="0" outline="0" fieldPosition="0">
        <references count="3">
          <reference field="4294967294" count="1">
            <x v="2"/>
          </reference>
          <reference field="0" count="0" selected="0"/>
          <reference field="1" count="1" selected="0">
            <x v="0"/>
          </reference>
        </references>
      </pivotArea>
    </format>
    <format dxfId="0">
      <pivotArea dataOnly="0" outline="0" fieldPosition="0">
        <references count="3">
          <reference field="0" count="0" selected="0"/>
          <reference field="1" count="1" selected="0">
            <x v="0"/>
          </reference>
          <reference field="3" count="1"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0D75F3-243E-4B12-A7D0-761EF1F649FC}" name="Table1" displayName="Table1" ref="A2:M36" totalsRowShown="0">
  <autoFilter ref="A2:M36" xr:uid="{BA85439D-603B-4605-A5A5-5591AFC0A0E9}"/>
  <tableColumns count="13">
    <tableColumn id="6" xr3:uid="{BC7C7C1C-9F7D-4091-95B2-4E53482D09C5}" name="Person"/>
    <tableColumn id="11" xr3:uid="{744A3F2C-695C-4D7B-9ED6-ECD78F15A5E4}" name="Week" dataDxfId="17">
      <calculatedColumnFormula>WEEKNUM(Table1[[#This Row],[Date]])</calculatedColumnFormula>
    </tableColumn>
    <tableColumn id="2" xr3:uid="{DF3F1316-C2CA-4BB5-AB4F-1AB292D94410}" name="Date"/>
    <tableColumn id="3" xr3:uid="{939066F7-3A33-4984-B1F7-AB693B383AE2}" name="Task"/>
    <tableColumn id="4" xr3:uid="{C3912216-4D60-435D-8710-DA21E862769C}" name="Start"/>
    <tableColumn id="5" xr3:uid="{77AC655F-7935-4E6E-80E9-6134B72FCC88}" name="End"/>
    <tableColumn id="1" xr3:uid="{C4F31365-F11B-4391-BC65-BCE4BD6A58E9}" name="Day of Week" dataDxfId="16">
      <calculatedColumnFormula>TEXT(C3,"DDD")</calculatedColumnFormula>
    </tableColumn>
    <tableColumn id="7" xr3:uid="{3CBDB966-7B61-4EF7-940E-1581F16D57B9}" name="Hours" dataDxfId="15">
      <calculatedColumnFormula>ROUND(((Table1[[#This Row],[Date]]+Table1[[#This Row],[End]])-(Table1[[#This Row],[Date]]+Table1[[#This Row],[Start]]))*24,2)</calculatedColumnFormula>
    </tableColumn>
    <tableColumn id="14" xr3:uid="{FBAD9876-D8A2-4BDF-9B44-6D15FFDE17DF}" name="CumulativeTotalHours" dataDxfId="14">
      <calculatedColumnFormula>SUMIFS($H$3:H3,$A$3:A3,Table1[[#This Row],[Person]],$B$3:B3,Table1[[#This Row],[Week]],$D$3:D3,"&lt;&gt;Break")</calculatedColumnFormula>
    </tableColumn>
    <tableColumn id="8" xr3:uid="{B5761E70-4CC7-440B-9E28-5BBF9A0CF637}" name="CumulativeRegularHours" dataDxfId="13" dataCellStyle="Comma">
      <calculatedColumnFormula>MIN(SUMIFS($H$3:H3,$A$3:A3,Table1[[#This Row],[Person]],$B$3:B3,Table1[[#This Row],[Week]],$D$3:D3,"&lt;&gt;Break"),40)</calculatedColumnFormula>
    </tableColumn>
    <tableColumn id="12" xr3:uid="{304DFEE0-DE57-4FF4-BC28-2B06700D1DF8}" name="BeginOT" dataDxfId="12" dataCellStyle="Comma">
      <calculatedColumnFormula>Table1[[#This Row],[CumulativeRegularHours]]&gt;=40</calculatedColumnFormula>
    </tableColumn>
    <tableColumn id="9" xr3:uid="{28845820-5942-4C1F-B62F-9CAA3B3871E8}" name="RegularTime" dataDxfId="11">
      <calculatedColumnFormula>MAX(Table1[[#This Row],[CumulativeRegularHours]]-Table1[[#This Row],[CumulativeTotalHours]]+Table1[[#This Row],[Hours]],0)</calculatedColumnFormula>
    </tableColumn>
    <tableColumn id="10" xr3:uid="{E424A5AC-6DF4-4F01-A906-7404C59F333A}" name="OverTime" dataDxfId="10">
      <calculatedColumnFormula>IF(Table1[[#This Row],[BeginOT]],J2+H3-40,0)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"/>
  <sheetViews>
    <sheetView workbookViewId="0"/>
  </sheetViews>
  <sheetFormatPr defaultColWidth="8.85546875" defaultRowHeight="15" x14ac:dyDescent="0.25"/>
  <cols>
    <col min="11" max="11" width="9.140625" customWidth="1"/>
    <col min="13" max="13" width="10" customWidth="1"/>
  </cols>
  <sheetData>
    <row r="1" spans="1:11" ht="30" x14ac:dyDescent="0.25">
      <c r="A1" s="5" t="s">
        <v>10</v>
      </c>
      <c r="B1" s="5" t="s">
        <v>9</v>
      </c>
      <c r="C1" s="5" t="s">
        <v>0</v>
      </c>
      <c r="D1" s="5" t="s">
        <v>1</v>
      </c>
      <c r="E1" s="5" t="s">
        <v>2</v>
      </c>
      <c r="F1" s="5" t="s">
        <v>3</v>
      </c>
      <c r="G1" s="6" t="s">
        <v>4</v>
      </c>
      <c r="H1" s="5" t="s">
        <v>6</v>
      </c>
      <c r="I1" s="5" t="s">
        <v>18</v>
      </c>
      <c r="J1" s="5" t="s">
        <v>5</v>
      </c>
      <c r="K1" s="5" t="s">
        <v>19</v>
      </c>
    </row>
    <row r="2" spans="1:11" x14ac:dyDescent="0.25">
      <c r="A2" s="18" t="s">
        <v>17</v>
      </c>
      <c r="B2" s="3" t="s">
        <v>7</v>
      </c>
      <c r="C2" s="1"/>
      <c r="D2" s="1"/>
      <c r="E2" s="2"/>
      <c r="F2" s="2"/>
      <c r="G2" s="11"/>
      <c r="H2" s="7"/>
      <c r="I2" s="7"/>
      <c r="J2" s="7"/>
      <c r="K2" s="7"/>
    </row>
    <row r="3" spans="1:11" x14ac:dyDescent="0.25">
      <c r="A3" s="19"/>
      <c r="B3" s="3" t="s">
        <v>8</v>
      </c>
      <c r="C3" s="1"/>
      <c r="D3" s="1"/>
      <c r="E3" s="2"/>
      <c r="F3" s="2"/>
      <c r="G3" s="11"/>
      <c r="H3" s="7"/>
      <c r="I3" s="7"/>
      <c r="J3" s="7"/>
      <c r="K3" s="7"/>
    </row>
    <row r="4" spans="1:11" x14ac:dyDescent="0.25">
      <c r="A4" s="18" t="s">
        <v>11</v>
      </c>
      <c r="B4" s="3" t="s">
        <v>7</v>
      </c>
      <c r="C4" s="1"/>
      <c r="D4" s="1"/>
      <c r="E4" s="2"/>
      <c r="F4" s="2"/>
      <c r="G4" s="11"/>
      <c r="H4" s="7"/>
      <c r="I4" s="7"/>
      <c r="J4" s="7"/>
      <c r="K4" s="7"/>
    </row>
    <row r="5" spans="1:11" x14ac:dyDescent="0.25">
      <c r="A5" s="19"/>
      <c r="B5" s="3" t="s">
        <v>8</v>
      </c>
      <c r="C5" s="1"/>
      <c r="D5" s="1"/>
      <c r="E5" s="2"/>
      <c r="F5" s="2"/>
      <c r="G5" s="11"/>
      <c r="H5" s="7"/>
      <c r="I5" s="7"/>
      <c r="J5" s="7"/>
      <c r="K5" s="7"/>
    </row>
    <row r="6" spans="1:11" x14ac:dyDescent="0.25">
      <c r="A6" s="18" t="s">
        <v>12</v>
      </c>
      <c r="B6" s="3" t="s">
        <v>7</v>
      </c>
      <c r="C6" s="1">
        <v>0.375</v>
      </c>
      <c r="D6" s="1">
        <v>0.5</v>
      </c>
      <c r="E6" s="2">
        <v>0.54166666666666663</v>
      </c>
      <c r="F6" s="2">
        <v>0.75</v>
      </c>
      <c r="G6" s="11">
        <v>8</v>
      </c>
      <c r="H6" s="7">
        <v>8</v>
      </c>
      <c r="I6" s="8">
        <v>0</v>
      </c>
      <c r="J6" s="7"/>
      <c r="K6" s="7"/>
    </row>
    <row r="7" spans="1:11" x14ac:dyDescent="0.25">
      <c r="A7" s="19"/>
      <c r="B7" s="3" t="s">
        <v>8</v>
      </c>
      <c r="C7" s="1"/>
      <c r="D7" s="1"/>
      <c r="E7" s="2"/>
      <c r="F7" s="2"/>
      <c r="G7" s="11"/>
      <c r="H7" s="7"/>
      <c r="I7" s="7"/>
      <c r="J7" s="8">
        <v>0</v>
      </c>
      <c r="K7" s="7">
        <v>0</v>
      </c>
    </row>
    <row r="8" spans="1:11" x14ac:dyDescent="0.25">
      <c r="A8" s="18" t="s">
        <v>13</v>
      </c>
      <c r="B8" s="3" t="s">
        <v>7</v>
      </c>
      <c r="C8" s="1"/>
      <c r="D8" s="1"/>
      <c r="E8" s="2">
        <v>0.79166666666666663</v>
      </c>
      <c r="F8" s="2">
        <v>0.83333333333333337</v>
      </c>
      <c r="G8" s="11">
        <v>1</v>
      </c>
      <c r="H8" s="7">
        <v>0</v>
      </c>
      <c r="I8" s="7">
        <v>1</v>
      </c>
      <c r="J8" s="7"/>
      <c r="K8" s="7"/>
    </row>
    <row r="9" spans="1:11" x14ac:dyDescent="0.25">
      <c r="A9" s="19"/>
      <c r="B9" s="3" t="s">
        <v>8</v>
      </c>
      <c r="C9" s="1">
        <v>0.375</v>
      </c>
      <c r="D9" s="1">
        <v>0.5</v>
      </c>
      <c r="E9" s="2">
        <v>0.54166666666666663</v>
      </c>
      <c r="F9" s="2">
        <v>0.79166666666666663</v>
      </c>
      <c r="G9" s="11">
        <v>9</v>
      </c>
      <c r="H9" s="7"/>
      <c r="I9" s="7"/>
      <c r="J9" s="7">
        <v>8</v>
      </c>
      <c r="K9" s="7">
        <v>1</v>
      </c>
    </row>
    <row r="10" spans="1:11" x14ac:dyDescent="0.25">
      <c r="A10" s="18" t="s">
        <v>14</v>
      </c>
      <c r="B10" s="3" t="s">
        <v>7</v>
      </c>
      <c r="C10" s="1">
        <v>0.375</v>
      </c>
      <c r="D10" s="1">
        <v>0.5</v>
      </c>
      <c r="E10" s="2">
        <v>0.54166666666666663</v>
      </c>
      <c r="F10" s="2">
        <v>0.75</v>
      </c>
      <c r="G10" s="11">
        <v>8</v>
      </c>
      <c r="H10" s="7">
        <v>8</v>
      </c>
      <c r="I10" s="7">
        <v>0</v>
      </c>
      <c r="J10" s="7"/>
      <c r="K10" s="7"/>
    </row>
    <row r="11" spans="1:11" x14ac:dyDescent="0.25">
      <c r="A11" s="19"/>
      <c r="B11" s="3" t="s">
        <v>8</v>
      </c>
      <c r="C11" s="1"/>
      <c r="D11" s="1"/>
      <c r="E11" s="2">
        <v>0.75</v>
      </c>
      <c r="F11" s="2">
        <v>0.79166666666666663</v>
      </c>
      <c r="G11" s="11">
        <v>1</v>
      </c>
      <c r="H11" s="7"/>
      <c r="I11" s="7"/>
      <c r="J11" s="7">
        <v>0</v>
      </c>
      <c r="K11" s="7">
        <v>1</v>
      </c>
    </row>
    <row r="12" spans="1:11" x14ac:dyDescent="0.25">
      <c r="A12" s="18" t="s">
        <v>15</v>
      </c>
      <c r="B12" s="3" t="s">
        <v>7</v>
      </c>
      <c r="C12" s="1">
        <v>0.375</v>
      </c>
      <c r="D12" s="1">
        <v>0.5</v>
      </c>
      <c r="E12" s="2">
        <v>0.54166666666666663</v>
      </c>
      <c r="F12" s="2">
        <v>0.70833333333333337</v>
      </c>
      <c r="G12" s="11">
        <v>7</v>
      </c>
      <c r="H12" s="7">
        <v>7</v>
      </c>
      <c r="I12" s="7">
        <v>0</v>
      </c>
      <c r="J12" s="7"/>
      <c r="K12" s="7"/>
    </row>
    <row r="13" spans="1:11" x14ac:dyDescent="0.25">
      <c r="A13" s="19"/>
      <c r="B13" s="3" t="s">
        <v>8</v>
      </c>
      <c r="C13" s="1"/>
      <c r="D13" s="1"/>
      <c r="E13" s="2">
        <v>0.70833333333333337</v>
      </c>
      <c r="F13" s="2">
        <v>0.75</v>
      </c>
      <c r="G13" s="11">
        <v>1</v>
      </c>
      <c r="H13" s="7"/>
      <c r="I13" s="7"/>
      <c r="J13" s="7">
        <v>1</v>
      </c>
      <c r="K13" s="7">
        <v>0</v>
      </c>
    </row>
    <row r="14" spans="1:11" x14ac:dyDescent="0.25">
      <c r="A14" s="18" t="s">
        <v>16</v>
      </c>
      <c r="B14" s="3" t="s">
        <v>7</v>
      </c>
      <c r="C14" s="1">
        <v>0.375</v>
      </c>
      <c r="D14" s="1">
        <v>0.5</v>
      </c>
      <c r="E14" s="2">
        <v>0.75</v>
      </c>
      <c r="F14" s="2">
        <v>0.79166666666666663</v>
      </c>
      <c r="G14" s="11">
        <v>4</v>
      </c>
      <c r="H14" s="7">
        <v>3</v>
      </c>
      <c r="I14" s="7">
        <v>1</v>
      </c>
      <c r="J14" s="7"/>
      <c r="K14" s="7"/>
    </row>
    <row r="15" spans="1:11" x14ac:dyDescent="0.25">
      <c r="A15" s="19"/>
      <c r="B15" s="3" t="s">
        <v>8</v>
      </c>
      <c r="C15" s="1"/>
      <c r="D15" s="1"/>
      <c r="E15" s="2">
        <v>0.54166666666666663</v>
      </c>
      <c r="F15" s="2">
        <v>0.75</v>
      </c>
      <c r="G15" s="11">
        <v>5</v>
      </c>
      <c r="H15" s="7"/>
      <c r="I15" s="7"/>
      <c r="J15" s="7">
        <v>5</v>
      </c>
      <c r="K15" s="7">
        <v>0</v>
      </c>
    </row>
    <row r="16" spans="1:11" ht="15.75" x14ac:dyDescent="0.3">
      <c r="C16" s="4"/>
      <c r="D16" s="4"/>
      <c r="E16" s="4"/>
      <c r="G16" s="10">
        <f>SUM(G2:G15)</f>
        <v>44</v>
      </c>
      <c r="H16" s="10">
        <f>SUM(H2,H4,H6,H8,H10,H12,H14)</f>
        <v>26</v>
      </c>
      <c r="I16" s="10">
        <f>SUM(I2,I4,I6,I8,I10,I12,I14)</f>
        <v>2</v>
      </c>
      <c r="J16" s="10">
        <f>SUM(J3,J5,J7,J9,J11,J13,J15)</f>
        <v>14</v>
      </c>
      <c r="K16" s="10">
        <f>SUM(K3,K5,K7,K9,K11,K13,K15)</f>
        <v>2</v>
      </c>
    </row>
    <row r="20" spans="1:10" ht="30" x14ac:dyDescent="0.25">
      <c r="A20" s="5" t="s">
        <v>10</v>
      </c>
      <c r="B20" s="5" t="s">
        <v>9</v>
      </c>
      <c r="C20" s="5" t="s">
        <v>0</v>
      </c>
      <c r="D20" s="5" t="s">
        <v>1</v>
      </c>
      <c r="E20" s="5" t="s">
        <v>2</v>
      </c>
      <c r="F20" s="5" t="s">
        <v>3</v>
      </c>
      <c r="G20" s="13" t="s">
        <v>4</v>
      </c>
      <c r="H20" s="5" t="s">
        <v>20</v>
      </c>
      <c r="I20" s="5" t="s">
        <v>21</v>
      </c>
      <c r="J20" s="5" t="s">
        <v>22</v>
      </c>
    </row>
    <row r="21" spans="1:10" x14ac:dyDescent="0.25">
      <c r="A21" s="18" t="s">
        <v>17</v>
      </c>
      <c r="B21" s="9" t="s">
        <v>7</v>
      </c>
      <c r="C21" s="1">
        <v>0.375</v>
      </c>
      <c r="D21" s="1">
        <v>0.5</v>
      </c>
      <c r="E21" s="2">
        <v>0.52083333333333337</v>
      </c>
      <c r="F21" s="2">
        <v>0.58333333333333337</v>
      </c>
      <c r="G21" s="20">
        <f>H21+H22</f>
        <v>0.1875</v>
      </c>
      <c r="H21" s="12">
        <f>F21-C21+D21-E21</f>
        <v>0.1875</v>
      </c>
      <c r="I21" s="17"/>
      <c r="J21" s="17">
        <f>H21</f>
        <v>0.1875</v>
      </c>
    </row>
    <row r="22" spans="1:10" x14ac:dyDescent="0.25">
      <c r="A22" s="19"/>
      <c r="B22" s="9" t="s">
        <v>8</v>
      </c>
      <c r="C22" s="1"/>
      <c r="D22" s="1"/>
      <c r="E22" s="2"/>
      <c r="F22" s="2"/>
      <c r="G22" s="21"/>
      <c r="H22" s="12">
        <f>F22-C22+D22-E22</f>
        <v>0</v>
      </c>
      <c r="I22" s="17"/>
      <c r="J22" s="17">
        <f>H22</f>
        <v>0</v>
      </c>
    </row>
    <row r="23" spans="1:10" x14ac:dyDescent="0.25">
      <c r="A23" s="18" t="s">
        <v>11</v>
      </c>
      <c r="B23" s="9" t="s">
        <v>7</v>
      </c>
      <c r="C23" s="1"/>
      <c r="D23" s="1"/>
      <c r="E23" s="2"/>
      <c r="F23" s="2"/>
      <c r="G23" s="20">
        <f>H23+H24</f>
        <v>0</v>
      </c>
      <c r="H23" s="12">
        <f>F23-C23+D23-E23</f>
        <v>0</v>
      </c>
      <c r="I23" s="17"/>
      <c r="J23" s="17">
        <f>H23</f>
        <v>0</v>
      </c>
    </row>
    <row r="24" spans="1:10" x14ac:dyDescent="0.25">
      <c r="A24" s="19"/>
      <c r="B24" s="9" t="s">
        <v>8</v>
      </c>
      <c r="C24" s="1"/>
      <c r="D24" s="1"/>
      <c r="E24" s="2"/>
      <c r="F24" s="2"/>
      <c r="G24" s="21"/>
      <c r="H24" s="12">
        <f>F24-C24+D24-E24</f>
        <v>0</v>
      </c>
      <c r="I24" s="17"/>
      <c r="J24" s="17">
        <f>H24</f>
        <v>0</v>
      </c>
    </row>
    <row r="25" spans="1:10" x14ac:dyDescent="0.25">
      <c r="A25" s="18" t="s">
        <v>12</v>
      </c>
      <c r="B25" s="9" t="s">
        <v>7</v>
      </c>
      <c r="C25" s="1">
        <v>0.375</v>
      </c>
      <c r="D25" s="1">
        <v>0.5</v>
      </c>
      <c r="E25" s="2">
        <v>0.54166666666666663</v>
      </c>
      <c r="F25" s="2">
        <v>0.75</v>
      </c>
      <c r="G25" s="20">
        <f>H25+H26</f>
        <v>0.33333333333333337</v>
      </c>
      <c r="H25" s="12">
        <f>F25-C25+D25-E25</f>
        <v>0.33333333333333337</v>
      </c>
      <c r="I25" s="12">
        <f>MAX(0,H25-J25)</f>
        <v>0.33333333333333337</v>
      </c>
      <c r="J25" s="12">
        <f>MAX(0,MIN(F25-TIME(18,0,0),MAX(0,F25-TIME(18,0,0))+TIME(18,0,0)-C25))</f>
        <v>0</v>
      </c>
    </row>
    <row r="26" spans="1:10" x14ac:dyDescent="0.25">
      <c r="A26" s="19"/>
      <c r="B26" s="9" t="s">
        <v>8</v>
      </c>
      <c r="C26" s="1"/>
      <c r="D26" s="1"/>
      <c r="E26" s="2"/>
      <c r="F26" s="2"/>
      <c r="G26" s="21"/>
      <c r="H26" s="12">
        <f>F26-C26+D26-E26</f>
        <v>0</v>
      </c>
      <c r="I26" s="12">
        <f>MAX(0,H26-J26)</f>
        <v>0</v>
      </c>
      <c r="J26" s="12">
        <f>MAX(0,MIN(F26-TIME(18,0,0),MAX(0,F26-TIME(18,0,0))+TIME(18,0,0)-C26))</f>
        <v>0</v>
      </c>
    </row>
    <row r="27" spans="1:10" x14ac:dyDescent="0.25">
      <c r="A27" s="18" t="s">
        <v>13</v>
      </c>
      <c r="B27" s="9" t="s">
        <v>7</v>
      </c>
      <c r="C27" s="2">
        <v>0.79166666666666663</v>
      </c>
      <c r="D27" s="1"/>
      <c r="E27" s="2"/>
      <c r="F27" s="2">
        <v>0.83333333333333337</v>
      </c>
      <c r="G27" s="20">
        <f>H27+H28</f>
        <v>0.41666666666666674</v>
      </c>
      <c r="H27" s="12">
        <f>F27-C27+D27-E27</f>
        <v>4.1666666666666741E-2</v>
      </c>
      <c r="I27" s="12">
        <f>MAX(0,H27-J27)</f>
        <v>0</v>
      </c>
      <c r="J27" s="12">
        <f>MAX(0,MIN(F27-TIME(18,0,0),MAX(0,F27-TIME(18,0,0))+TIME(18,0,0)-C27))</f>
        <v>4.1666666666666741E-2</v>
      </c>
    </row>
    <row r="28" spans="1:10" x14ac:dyDescent="0.25">
      <c r="A28" s="19"/>
      <c r="B28" s="9" t="s">
        <v>8</v>
      </c>
      <c r="C28" s="1">
        <v>0.375</v>
      </c>
      <c r="D28" s="1">
        <v>0.5</v>
      </c>
      <c r="E28" s="2">
        <v>0.54166666666666663</v>
      </c>
      <c r="F28" s="2">
        <v>0.79166666666666663</v>
      </c>
      <c r="G28" s="21"/>
      <c r="H28" s="12">
        <f>F28-C28+D28-E28</f>
        <v>0.375</v>
      </c>
      <c r="I28" s="12">
        <f>MAX(0,H28-J28)</f>
        <v>0.33333333333333337</v>
      </c>
      <c r="J28" s="12">
        <f>MAX(0,MIN(F28-TIME(18,0,0),MAX(0,F28-TIME(18,0,0))+TIME(18,0,0)-C28))</f>
        <v>4.166666666666663E-2</v>
      </c>
    </row>
    <row r="29" spans="1:10" x14ac:dyDescent="0.25">
      <c r="A29" s="18" t="s">
        <v>14</v>
      </c>
      <c r="B29" s="9" t="s">
        <v>7</v>
      </c>
      <c r="C29" s="1">
        <v>0.375</v>
      </c>
      <c r="D29" s="1">
        <v>0.5</v>
      </c>
      <c r="E29" s="2">
        <v>0.54166666666666663</v>
      </c>
      <c r="F29" s="2">
        <v>0.75</v>
      </c>
      <c r="G29" s="20">
        <f>H29+H30</f>
        <v>0.375</v>
      </c>
      <c r="H29" s="12">
        <f>F29-C29+D29-E29</f>
        <v>0.33333333333333337</v>
      </c>
      <c r="I29" s="12">
        <f>MAX(0,H29-J29)</f>
        <v>0.33333333333333337</v>
      </c>
      <c r="J29" s="12">
        <f>MAX(0,MIN(F29-TIME(18,0,0),MAX(0,F29-TIME(18,0,0))+TIME(18,0,0)-C29))</f>
        <v>0</v>
      </c>
    </row>
    <row r="30" spans="1:10" x14ac:dyDescent="0.25">
      <c r="A30" s="19"/>
      <c r="B30" s="9" t="s">
        <v>8</v>
      </c>
      <c r="C30" s="2">
        <v>0.75</v>
      </c>
      <c r="D30" s="1"/>
      <c r="E30" s="2"/>
      <c r="F30" s="2">
        <v>0.79166666666666663</v>
      </c>
      <c r="G30" s="21"/>
      <c r="H30" s="12">
        <f>F30-C30+D30-E30</f>
        <v>4.166666666666663E-2</v>
      </c>
      <c r="I30" s="12">
        <f>MAX(0,H30-J30)</f>
        <v>0</v>
      </c>
      <c r="J30" s="12">
        <f>MAX(0,MIN(F30-TIME(18,0,0),MAX(0,F30-TIME(18,0,0))+TIME(18,0,0)-C30))</f>
        <v>4.166666666666663E-2</v>
      </c>
    </row>
    <row r="31" spans="1:10" x14ac:dyDescent="0.25">
      <c r="A31" s="18" t="s">
        <v>15</v>
      </c>
      <c r="B31" s="9" t="s">
        <v>7</v>
      </c>
      <c r="C31" s="1">
        <v>0.375</v>
      </c>
      <c r="D31" s="1">
        <v>0.5</v>
      </c>
      <c r="E31" s="2">
        <v>0.54166666666666663</v>
      </c>
      <c r="F31" s="2">
        <v>0.70833333333333337</v>
      </c>
      <c r="G31" s="20">
        <f>H31+H32</f>
        <v>0.33333333333333337</v>
      </c>
      <c r="H31" s="12">
        <f>F31-C31+D31-E31</f>
        <v>0.29166666666666674</v>
      </c>
      <c r="I31" s="12">
        <f>MAX(0,H31-J31)</f>
        <v>0.29166666666666674</v>
      </c>
      <c r="J31" s="12">
        <f>MAX(0,MIN(F31-TIME(18,0,0),MAX(0,F31-TIME(18,0,0))+TIME(18,0,0)-C31))</f>
        <v>0</v>
      </c>
    </row>
    <row r="32" spans="1:10" x14ac:dyDescent="0.25">
      <c r="A32" s="19"/>
      <c r="B32" s="9" t="s">
        <v>8</v>
      </c>
      <c r="C32" s="2">
        <v>0.70833333333333337</v>
      </c>
      <c r="D32" s="1"/>
      <c r="E32" s="2"/>
      <c r="F32" s="2">
        <v>0.75</v>
      </c>
      <c r="G32" s="21"/>
      <c r="H32" s="12">
        <f>F32-C32+D32-E32</f>
        <v>4.166666666666663E-2</v>
      </c>
      <c r="I32" s="12">
        <f>MAX(0,H32-J32)</f>
        <v>4.166666666666663E-2</v>
      </c>
      <c r="J32" s="12">
        <f>MAX(0,MIN(F32-TIME(18,0,0),MAX(0,F32-TIME(18,0,0))+TIME(18,0,0)-C32))</f>
        <v>0</v>
      </c>
    </row>
    <row r="33" spans="1:10" x14ac:dyDescent="0.25">
      <c r="A33" s="18" t="s">
        <v>16</v>
      </c>
      <c r="B33" s="9" t="s">
        <v>7</v>
      </c>
      <c r="C33" s="1">
        <v>0.375</v>
      </c>
      <c r="D33" s="1">
        <v>0.5</v>
      </c>
      <c r="E33" s="2">
        <v>0.75</v>
      </c>
      <c r="F33" s="2">
        <v>0.79166666666666663</v>
      </c>
      <c r="G33" s="20">
        <f>H33+H34</f>
        <v>0.375</v>
      </c>
      <c r="H33" s="12">
        <f>F33-C33+D33-E33</f>
        <v>0.16666666666666663</v>
      </c>
      <c r="I33" s="12">
        <f>MAX(0,H33-J33)</f>
        <v>0.125</v>
      </c>
      <c r="J33" s="12">
        <f>MAX(0,MIN(F33-TIME(18,0,0),MAX(0,F33-TIME(18,0,0))+TIME(18,0,0)-C33))</f>
        <v>4.166666666666663E-2</v>
      </c>
    </row>
    <row r="34" spans="1:10" x14ac:dyDescent="0.25">
      <c r="A34" s="19"/>
      <c r="B34" s="9" t="s">
        <v>8</v>
      </c>
      <c r="C34" s="2">
        <v>0.54166666666666663</v>
      </c>
      <c r="D34" s="1"/>
      <c r="E34" s="2"/>
      <c r="F34" s="2">
        <v>0.75</v>
      </c>
      <c r="G34" s="21"/>
      <c r="H34" s="12">
        <f>F34-C34+D34-E34</f>
        <v>0.20833333333333337</v>
      </c>
      <c r="I34" s="12">
        <f>MAX(0,H34-J34)</f>
        <v>0.20833333333333337</v>
      </c>
      <c r="J34" s="12">
        <f>MAX(0,MIN(F34-TIME(18,0,0),MAX(0,F34-TIME(18,0,0))+TIME(18,0,0)-C34))</f>
        <v>0</v>
      </c>
    </row>
    <row r="35" spans="1:10" ht="15.75" x14ac:dyDescent="0.3">
      <c r="C35" s="4"/>
      <c r="D35" s="4"/>
      <c r="E35" s="4"/>
      <c r="G35" s="14">
        <f>SUM(G21:G34)</f>
        <v>2.0208333333333335</v>
      </c>
      <c r="H35" s="14">
        <f>SUM(H21:H34)</f>
        <v>2.0208333333333335</v>
      </c>
      <c r="I35" s="14">
        <f>SUM(I21:I34)</f>
        <v>1.666666666666667</v>
      </c>
      <c r="J35" s="14">
        <f>SUM(J21:J34)</f>
        <v>0.35416666666666663</v>
      </c>
    </row>
    <row r="36" spans="1:10" x14ac:dyDescent="0.25">
      <c r="F36" s="15" t="s">
        <v>7</v>
      </c>
      <c r="H36" s="16">
        <f>SUMIF($B$21:$B$34,$F36,H$21:H$34)</f>
        <v>1.354166666666667</v>
      </c>
      <c r="I36" s="16">
        <f>SUMIF($B$21:$B$34,$F36,I$21:I$34)</f>
        <v>1.0833333333333335</v>
      </c>
      <c r="J36" s="16">
        <f>SUMIF($B$21:$B$34,$F36,J$21:J$34)</f>
        <v>0.27083333333333337</v>
      </c>
    </row>
    <row r="37" spans="1:10" x14ac:dyDescent="0.25">
      <c r="F37" s="15" t="s">
        <v>8</v>
      </c>
      <c r="H37" s="16">
        <f>SUMIF($B$21:$B$34,$F37,H$21:H$34)</f>
        <v>0.66666666666666663</v>
      </c>
      <c r="I37" s="16">
        <f>SUMIF($B$21:$B$34,$F37,I$21:I$34)</f>
        <v>0.58333333333333337</v>
      </c>
      <c r="J37" s="16">
        <f>SUMIF($B$21:$B$34,$F37,J$21:J$34)</f>
        <v>8.3333333333333259E-2</v>
      </c>
    </row>
  </sheetData>
  <mergeCells count="21">
    <mergeCell ref="A31:A32"/>
    <mergeCell ref="A33:A34"/>
    <mergeCell ref="G25:G26"/>
    <mergeCell ref="G21:G22"/>
    <mergeCell ref="G23:G24"/>
    <mergeCell ref="G27:G28"/>
    <mergeCell ref="G29:G30"/>
    <mergeCell ref="G31:G32"/>
    <mergeCell ref="G33:G34"/>
    <mergeCell ref="A21:A22"/>
    <mergeCell ref="A23:A24"/>
    <mergeCell ref="A25:A26"/>
    <mergeCell ref="A27:A28"/>
    <mergeCell ref="A29:A30"/>
    <mergeCell ref="A14:A15"/>
    <mergeCell ref="A2:A3"/>
    <mergeCell ref="A4:A5"/>
    <mergeCell ref="A6:A7"/>
    <mergeCell ref="A8:A9"/>
    <mergeCell ref="A10:A11"/>
    <mergeCell ref="A12:A13"/>
  </mergeCells>
  <phoneticPr fontId="5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1AA48-8BC5-4A71-8100-BE0A6C76E76C}">
  <sheetPr>
    <tabColor theme="9"/>
  </sheetPr>
  <dimension ref="A1:M36"/>
  <sheetViews>
    <sheetView tabSelected="1" workbookViewId="0">
      <selection activeCell="C12" sqref="C12"/>
    </sheetView>
  </sheetViews>
  <sheetFormatPr defaultRowHeight="15" x14ac:dyDescent="0.25"/>
  <cols>
    <col min="1" max="2" width="16.42578125" customWidth="1"/>
    <col min="3" max="6" width="12.85546875" customWidth="1"/>
    <col min="7" max="7" width="13.42578125" customWidth="1"/>
    <col min="8" max="8" width="14" customWidth="1"/>
    <col min="9" max="9" width="23.28515625" bestFit="1" customWidth="1"/>
    <col min="10" max="10" width="25.85546875" bestFit="1" customWidth="1"/>
    <col min="11" max="11" width="18" bestFit="1" customWidth="1"/>
    <col min="12" max="13" width="14.42578125" bestFit="1" customWidth="1"/>
  </cols>
  <sheetData>
    <row r="1" spans="1:13" ht="36.75" x14ac:dyDescent="0.25">
      <c r="A1" s="28" t="s">
        <v>33</v>
      </c>
      <c r="B1" s="29"/>
      <c r="C1" s="30"/>
      <c r="D1" s="30"/>
      <c r="E1" s="30"/>
      <c r="F1" s="30"/>
      <c r="G1" s="27" t="s">
        <v>32</v>
      </c>
      <c r="H1" s="30" t="s">
        <v>39</v>
      </c>
      <c r="I1" s="27" t="s">
        <v>40</v>
      </c>
      <c r="J1" s="27" t="s">
        <v>38</v>
      </c>
      <c r="K1" s="30" t="s">
        <v>41</v>
      </c>
      <c r="L1" s="30"/>
      <c r="M1" s="30"/>
    </row>
    <row r="2" spans="1:13" x14ac:dyDescent="0.25">
      <c r="A2" t="s">
        <v>27</v>
      </c>
      <c r="B2" s="24" t="s">
        <v>31</v>
      </c>
      <c r="C2" t="s">
        <v>10</v>
      </c>
      <c r="D2" t="s">
        <v>9</v>
      </c>
      <c r="E2" t="s">
        <v>24</v>
      </c>
      <c r="F2" t="s">
        <v>25</v>
      </c>
      <c r="G2" s="24" t="s">
        <v>23</v>
      </c>
      <c r="H2" s="24" t="s">
        <v>28</v>
      </c>
      <c r="I2" s="24" t="s">
        <v>37</v>
      </c>
      <c r="J2" s="24" t="s">
        <v>36</v>
      </c>
      <c r="K2" s="24" t="s">
        <v>35</v>
      </c>
      <c r="L2" s="24" t="s">
        <v>29</v>
      </c>
      <c r="M2" s="24" t="s">
        <v>30</v>
      </c>
    </row>
    <row r="3" spans="1:13" x14ac:dyDescent="0.25">
      <c r="A3" t="s">
        <v>34</v>
      </c>
      <c r="B3">
        <f>WEEKNUM(Table1[[#This Row],[Date]])</f>
        <v>9</v>
      </c>
      <c r="C3" s="22">
        <v>43890</v>
      </c>
      <c r="D3" t="s">
        <v>7</v>
      </c>
      <c r="E3" s="23">
        <v>0.375</v>
      </c>
      <c r="F3" s="23">
        <v>0.5</v>
      </c>
      <c r="G3" t="str">
        <f>TEXT(C3,"DDD")</f>
        <v>Sat</v>
      </c>
      <c r="H3">
        <f>ROUND(((Table1[[#This Row],[Date]]+Table1[[#This Row],[End]])-(Table1[[#This Row],[Date]]+Table1[[#This Row],[Start]]))*24,2)</f>
        <v>3</v>
      </c>
      <c r="I3" s="25">
        <f>SUMIFS($H$3:H3,$A$3:A3,Table1[[#This Row],[Person]],$B$3:B3,Table1[[#This Row],[Week]],$D$3:D3,"&lt;&gt;Break")</f>
        <v>3</v>
      </c>
      <c r="J3" s="25">
        <f>MIN(SUMIFS($H$3:H3,$A$3:A3,Table1[[#This Row],[Person]],$B$3:B3,Table1[[#This Row],[Week]],$D$3:D3,"&lt;&gt;Break"),40)</f>
        <v>3</v>
      </c>
      <c r="K3" s="25" t="b">
        <f>Table1[[#This Row],[CumulativeRegularHours]]&gt;=40</f>
        <v>0</v>
      </c>
      <c r="L3" s="31">
        <f>MAX(Table1[[#This Row],[CumulativeRegularHours]]-Table1[[#This Row],[CumulativeTotalHours]]+Table1[[#This Row],[Hours]],0)</f>
        <v>3</v>
      </c>
      <c r="M3" s="31">
        <f>IF(Table1[[#This Row],[BeginOT]],J2+H3-40,0)</f>
        <v>0</v>
      </c>
    </row>
    <row r="4" spans="1:13" x14ac:dyDescent="0.25">
      <c r="A4" t="s">
        <v>34</v>
      </c>
      <c r="B4">
        <f>WEEKNUM(Table1[[#This Row],[Date]])</f>
        <v>9</v>
      </c>
      <c r="C4" s="22">
        <v>43890</v>
      </c>
      <c r="D4" t="s">
        <v>8</v>
      </c>
      <c r="E4" s="23">
        <v>0.5</v>
      </c>
      <c r="F4" s="23">
        <v>0.54166666666666663</v>
      </c>
      <c r="G4" t="str">
        <f>TEXT(C4,"DDD")</f>
        <v>Sat</v>
      </c>
      <c r="H4">
        <f>ROUND(((Table1[[#This Row],[Date]]+Table1[[#This Row],[End]])-(Table1[[#This Row],[Date]]+Table1[[#This Row],[Start]]))*24,2)</f>
        <v>1</v>
      </c>
      <c r="I4" s="31">
        <f>SUMIFS($H$3:H4,$A$3:A4,Table1[[#This Row],[Person]],$B$3:B4,Table1[[#This Row],[Week]],$D$3:D4,"&lt;&gt;Break")</f>
        <v>4</v>
      </c>
      <c r="J4" s="25">
        <f>MIN(SUMIFS($H$3:H4,$A$3:A4,Table1[[#This Row],[Person]],$B$3:B4,Table1[[#This Row],[Week]],$D$3:D4,"&lt;&gt;Break"),40)</f>
        <v>4</v>
      </c>
      <c r="K4" s="25" t="b">
        <f>Table1[[#This Row],[CumulativeRegularHours]]&gt;=40</f>
        <v>0</v>
      </c>
      <c r="L4" s="31">
        <f>MAX(Table1[[#This Row],[CumulativeRegularHours]]-Table1[[#This Row],[CumulativeTotalHours]]+Table1[[#This Row],[Hours]],0)</f>
        <v>1</v>
      </c>
      <c r="M4" s="31">
        <f>IF(Table1[[#This Row],[BeginOT]],J3+H4-40,0)</f>
        <v>0</v>
      </c>
    </row>
    <row r="5" spans="1:13" x14ac:dyDescent="0.25">
      <c r="A5" t="s">
        <v>34</v>
      </c>
      <c r="B5">
        <f>WEEKNUM(Table1[[#This Row],[Date]])</f>
        <v>9</v>
      </c>
      <c r="C5" s="22">
        <v>43890</v>
      </c>
      <c r="D5" t="s">
        <v>26</v>
      </c>
      <c r="E5" s="23">
        <v>0.54166666666666663</v>
      </c>
      <c r="F5" s="23">
        <v>0.5625</v>
      </c>
      <c r="G5" t="str">
        <f>TEXT(C5,"DDD")</f>
        <v>Sat</v>
      </c>
      <c r="H5">
        <f>ROUND(((Table1[[#This Row],[Date]]+Table1[[#This Row],[End]])-(Table1[[#This Row],[Date]]+Table1[[#This Row],[Start]]))*24,2)</f>
        <v>0.5</v>
      </c>
      <c r="I5" s="31">
        <f>SUMIFS($H$3:H5,$A$3:A5,Table1[[#This Row],[Person]],$B$3:B5,Table1[[#This Row],[Week]],$D$3:D5,"&lt;&gt;Break")</f>
        <v>4</v>
      </c>
      <c r="J5" s="25">
        <f>MIN(SUMIFS($H$3:H5,$A$3:A5,Table1[[#This Row],[Person]],$B$3:B5,Table1[[#This Row],[Week]],$D$3:D5,"&lt;&gt;Break"),40)</f>
        <v>4</v>
      </c>
      <c r="K5" s="25" t="b">
        <f>Table1[[#This Row],[CumulativeRegularHours]]&gt;=40</f>
        <v>0</v>
      </c>
      <c r="L5" s="31">
        <f>MAX(Table1[[#This Row],[CumulativeRegularHours]]-Table1[[#This Row],[CumulativeTotalHours]]+Table1[[#This Row],[Hours]],0)</f>
        <v>0.5</v>
      </c>
      <c r="M5" s="31">
        <f>IF(Table1[[#This Row],[BeginOT]],J4+H5-40,0)</f>
        <v>0</v>
      </c>
    </row>
    <row r="6" spans="1:13" x14ac:dyDescent="0.25">
      <c r="A6" t="s">
        <v>34</v>
      </c>
      <c r="B6">
        <f>WEEKNUM(Table1[[#This Row],[Date]])</f>
        <v>9</v>
      </c>
      <c r="C6" s="22">
        <v>43890</v>
      </c>
      <c r="D6" t="s">
        <v>7</v>
      </c>
      <c r="E6" s="23">
        <v>0.5625</v>
      </c>
      <c r="F6" s="23">
        <v>0.75</v>
      </c>
      <c r="G6" t="str">
        <f>TEXT(C6,"DDD")</f>
        <v>Sat</v>
      </c>
      <c r="H6">
        <f>ROUND(((Table1[[#This Row],[Date]]+Table1[[#This Row],[End]])-(Table1[[#This Row],[Date]]+Table1[[#This Row],[Start]]))*24,2)</f>
        <v>4.5</v>
      </c>
      <c r="I6" s="31">
        <f>SUMIFS($H$3:H6,$A$3:A6,Table1[[#This Row],[Person]],$B$3:B6,Table1[[#This Row],[Week]],$D$3:D6,"&lt;&gt;Break")</f>
        <v>8.5</v>
      </c>
      <c r="J6" s="25">
        <f>MIN(SUMIFS($H$3:H6,$A$3:A6,Table1[[#This Row],[Person]],$B$3:B6,Table1[[#This Row],[Week]],$D$3:D6,"&lt;&gt;Break"),40)</f>
        <v>8.5</v>
      </c>
      <c r="K6" s="25" t="b">
        <f>Table1[[#This Row],[CumulativeRegularHours]]&gt;=40</f>
        <v>0</v>
      </c>
      <c r="L6" s="31">
        <f>MAX(Table1[[#This Row],[CumulativeRegularHours]]-Table1[[#This Row],[CumulativeTotalHours]]+Table1[[#This Row],[Hours]],0)</f>
        <v>4.5</v>
      </c>
      <c r="M6" s="31">
        <f>IF(Table1[[#This Row],[BeginOT]],J5+H6-40,0)</f>
        <v>0</v>
      </c>
    </row>
    <row r="7" spans="1:13" x14ac:dyDescent="0.25">
      <c r="A7" t="s">
        <v>34</v>
      </c>
      <c r="B7">
        <f>WEEKNUM(Table1[[#This Row],[Date]])</f>
        <v>9</v>
      </c>
      <c r="C7" s="22">
        <v>43890</v>
      </c>
      <c r="D7" t="s">
        <v>8</v>
      </c>
      <c r="E7" s="23">
        <v>0.75</v>
      </c>
      <c r="F7" s="23">
        <v>0.83333333333333337</v>
      </c>
      <c r="G7" t="str">
        <f>TEXT(C7,"DDD")</f>
        <v>Sat</v>
      </c>
      <c r="H7">
        <f>ROUND(((Table1[[#This Row],[Date]]+Table1[[#This Row],[End]])-(Table1[[#This Row],[Date]]+Table1[[#This Row],[Start]]))*24,2)</f>
        <v>2</v>
      </c>
      <c r="I7" s="31">
        <f>SUMIFS($H$3:H7,$A$3:A7,Table1[[#This Row],[Person]],$B$3:B7,Table1[[#This Row],[Week]],$D$3:D7,"&lt;&gt;Break")</f>
        <v>10.5</v>
      </c>
      <c r="J7" s="25">
        <f>MIN(SUMIFS($H$3:H7,$A$3:A7,Table1[[#This Row],[Person]],$B$3:B7,Table1[[#This Row],[Week]],$D$3:D7,"&lt;&gt;Break"),40)</f>
        <v>10.5</v>
      </c>
      <c r="K7" s="25" t="b">
        <f>Table1[[#This Row],[CumulativeRegularHours]]&gt;=40</f>
        <v>0</v>
      </c>
      <c r="L7" s="31">
        <f>MAX(Table1[[#This Row],[CumulativeRegularHours]]-Table1[[#This Row],[CumulativeTotalHours]]+Table1[[#This Row],[Hours]],0)</f>
        <v>2</v>
      </c>
      <c r="M7" s="31">
        <f>IF(Table1[[#This Row],[BeginOT]],J6+H7-40,0)</f>
        <v>0</v>
      </c>
    </row>
    <row r="8" spans="1:13" x14ac:dyDescent="0.25">
      <c r="A8" t="s">
        <v>34</v>
      </c>
      <c r="B8" s="26">
        <f>WEEKNUM(Table1[[#This Row],[Date]])</f>
        <v>10</v>
      </c>
      <c r="C8" s="22">
        <f>C3+1</f>
        <v>43891</v>
      </c>
      <c r="D8" t="str">
        <f>D3</f>
        <v>Task A</v>
      </c>
      <c r="E8" s="23">
        <f>E3</f>
        <v>0.375</v>
      </c>
      <c r="F8" s="23">
        <f>F3</f>
        <v>0.5</v>
      </c>
      <c r="G8" s="23" t="str">
        <f>TEXT(C8,"DDD")</f>
        <v>Sun</v>
      </c>
      <c r="H8" s="26">
        <f>ROUND(((Table1[[#This Row],[Date]]+Table1[[#This Row],[End]])-(Table1[[#This Row],[Date]]+Table1[[#This Row],[Start]]))*24,2)</f>
        <v>3</v>
      </c>
      <c r="I8" s="31">
        <f>SUMIFS($H$3:H8,$A$3:A8,Table1[[#This Row],[Person]],$B$3:B8,Table1[[#This Row],[Week]],$D$3:D8,"&lt;&gt;Break")</f>
        <v>3</v>
      </c>
      <c r="J8" s="25">
        <f>MIN(SUMIFS($H$3:H8,$A$3:A8,Table1[[#This Row],[Person]],$B$3:B8,Table1[[#This Row],[Week]],$D$3:D8,"&lt;&gt;Break"),40)</f>
        <v>3</v>
      </c>
      <c r="K8" s="25" t="b">
        <f>Table1[[#This Row],[CumulativeRegularHours]]&gt;=40</f>
        <v>0</v>
      </c>
      <c r="L8" s="31">
        <f>MAX(Table1[[#This Row],[CumulativeRegularHours]]-Table1[[#This Row],[CumulativeTotalHours]]+Table1[[#This Row],[Hours]],0)</f>
        <v>3</v>
      </c>
      <c r="M8" s="31">
        <f>IF(Table1[[#This Row],[BeginOT]],J7+H8-40,0)</f>
        <v>0</v>
      </c>
    </row>
    <row r="9" spans="1:13" x14ac:dyDescent="0.25">
      <c r="A9" t="s">
        <v>34</v>
      </c>
      <c r="B9" s="26">
        <f>WEEKNUM(Table1[[#This Row],[Date]])</f>
        <v>10</v>
      </c>
      <c r="C9" s="22">
        <f>C4+1</f>
        <v>43891</v>
      </c>
      <c r="D9" t="str">
        <f>D4</f>
        <v>Task B</v>
      </c>
      <c r="E9" s="23">
        <f>E4</f>
        <v>0.5</v>
      </c>
      <c r="F9" s="23">
        <f>F4</f>
        <v>0.54166666666666663</v>
      </c>
      <c r="G9" s="23" t="str">
        <f>TEXT(C9,"DDD")</f>
        <v>Sun</v>
      </c>
      <c r="H9" s="26">
        <f>ROUND(((Table1[[#This Row],[Date]]+Table1[[#This Row],[End]])-(Table1[[#This Row],[Date]]+Table1[[#This Row],[Start]]))*24,2)</f>
        <v>1</v>
      </c>
      <c r="I9" s="31">
        <f>SUMIFS($H$3:H9,$A$3:A9,Table1[[#This Row],[Person]],$B$3:B9,Table1[[#This Row],[Week]],$D$3:D9,"&lt;&gt;Break")</f>
        <v>4</v>
      </c>
      <c r="J9" s="25">
        <f>MIN(SUMIFS($H$3:H9,$A$3:A9,Table1[[#This Row],[Person]],$B$3:B9,Table1[[#This Row],[Week]],$D$3:D9,"&lt;&gt;Break"),40)</f>
        <v>4</v>
      </c>
      <c r="K9" s="25" t="b">
        <f>Table1[[#This Row],[CumulativeRegularHours]]&gt;=40</f>
        <v>0</v>
      </c>
      <c r="L9" s="31">
        <f>MAX(Table1[[#This Row],[CumulativeRegularHours]]-Table1[[#This Row],[CumulativeTotalHours]]+Table1[[#This Row],[Hours]],0)</f>
        <v>1</v>
      </c>
      <c r="M9" s="31">
        <f>IF(Table1[[#This Row],[BeginOT]],J8+H9-40,0)</f>
        <v>0</v>
      </c>
    </row>
    <row r="10" spans="1:13" x14ac:dyDescent="0.25">
      <c r="A10" t="s">
        <v>34</v>
      </c>
      <c r="B10" s="26">
        <f>WEEKNUM(Table1[[#This Row],[Date]])</f>
        <v>10</v>
      </c>
      <c r="C10" s="22">
        <f>C5+1</f>
        <v>43891</v>
      </c>
      <c r="D10" t="str">
        <f>D5</f>
        <v>Break</v>
      </c>
      <c r="E10" s="23">
        <f>E5</f>
        <v>0.54166666666666663</v>
      </c>
      <c r="F10" s="23">
        <f>F5</f>
        <v>0.5625</v>
      </c>
      <c r="G10" s="23" t="str">
        <f>TEXT(C10,"DDD")</f>
        <v>Sun</v>
      </c>
      <c r="H10" s="26">
        <f>ROUND(((Table1[[#This Row],[Date]]+Table1[[#This Row],[End]])-(Table1[[#This Row],[Date]]+Table1[[#This Row],[Start]]))*24,2)</f>
        <v>0.5</v>
      </c>
      <c r="I10" s="31">
        <f>SUMIFS($H$3:H10,$A$3:A10,Table1[[#This Row],[Person]],$B$3:B10,Table1[[#This Row],[Week]],$D$3:D10,"&lt;&gt;Break")</f>
        <v>4</v>
      </c>
      <c r="J10" s="25">
        <f>MIN(SUMIFS($H$3:H10,$A$3:A10,Table1[[#This Row],[Person]],$B$3:B10,Table1[[#This Row],[Week]],$D$3:D10,"&lt;&gt;Break"),40)</f>
        <v>4</v>
      </c>
      <c r="K10" s="25" t="b">
        <f>Table1[[#This Row],[CumulativeRegularHours]]&gt;=40</f>
        <v>0</v>
      </c>
      <c r="L10" s="31">
        <f>MAX(Table1[[#This Row],[CumulativeRegularHours]]-Table1[[#This Row],[CumulativeTotalHours]]+Table1[[#This Row],[Hours]],0)</f>
        <v>0.5</v>
      </c>
      <c r="M10" s="31">
        <f>IF(Table1[[#This Row],[BeginOT]],J9+H10-40,0)</f>
        <v>0</v>
      </c>
    </row>
    <row r="11" spans="1:13" x14ac:dyDescent="0.25">
      <c r="A11" t="s">
        <v>34</v>
      </c>
      <c r="B11" s="26">
        <f>WEEKNUM(Table1[[#This Row],[Date]])</f>
        <v>10</v>
      </c>
      <c r="C11" s="22">
        <f>C6+1</f>
        <v>43891</v>
      </c>
      <c r="D11" t="str">
        <f>D6</f>
        <v>Task A</v>
      </c>
      <c r="E11" s="23">
        <f>E6</f>
        <v>0.5625</v>
      </c>
      <c r="F11" s="23">
        <f>F6</f>
        <v>0.75</v>
      </c>
      <c r="G11" s="23" t="str">
        <f>TEXT(C11,"DDD")</f>
        <v>Sun</v>
      </c>
      <c r="H11" s="26">
        <f>ROUND(((Table1[[#This Row],[Date]]+Table1[[#This Row],[End]])-(Table1[[#This Row],[Date]]+Table1[[#This Row],[Start]]))*24,2)</f>
        <v>4.5</v>
      </c>
      <c r="I11" s="31">
        <f>SUMIFS($H$3:H11,$A$3:A11,Table1[[#This Row],[Person]],$B$3:B11,Table1[[#This Row],[Week]],$D$3:D11,"&lt;&gt;Break")</f>
        <v>8.5</v>
      </c>
      <c r="J11" s="25">
        <f>MIN(SUMIFS($H$3:H11,$A$3:A11,Table1[[#This Row],[Person]],$B$3:B11,Table1[[#This Row],[Week]],$D$3:D11,"&lt;&gt;Break"),40)</f>
        <v>8.5</v>
      </c>
      <c r="K11" s="25" t="b">
        <f>Table1[[#This Row],[CumulativeRegularHours]]&gt;=40</f>
        <v>0</v>
      </c>
      <c r="L11" s="31">
        <f>MAX(Table1[[#This Row],[CumulativeRegularHours]]-Table1[[#This Row],[CumulativeTotalHours]]+Table1[[#This Row],[Hours]],0)</f>
        <v>4.5</v>
      </c>
      <c r="M11" s="31">
        <f>IF(Table1[[#This Row],[BeginOT]],J10+H11-40,0)</f>
        <v>0</v>
      </c>
    </row>
    <row r="12" spans="1:13" x14ac:dyDescent="0.25">
      <c r="A12" t="s">
        <v>34</v>
      </c>
      <c r="B12" s="26">
        <f>WEEKNUM(Table1[[#This Row],[Date]])</f>
        <v>10</v>
      </c>
      <c r="C12" s="22">
        <f>C7+1</f>
        <v>43891</v>
      </c>
      <c r="D12" t="str">
        <f>D7</f>
        <v>Task B</v>
      </c>
      <c r="E12" s="23">
        <f>E7</f>
        <v>0.75</v>
      </c>
      <c r="F12" s="23">
        <f>F7</f>
        <v>0.83333333333333337</v>
      </c>
      <c r="G12" s="23" t="str">
        <f>TEXT(C12,"DDD")</f>
        <v>Sun</v>
      </c>
      <c r="H12" s="26">
        <f>ROUND(((Table1[[#This Row],[Date]]+Table1[[#This Row],[End]])-(Table1[[#This Row],[Date]]+Table1[[#This Row],[Start]]))*24,2)</f>
        <v>2</v>
      </c>
      <c r="I12" s="31">
        <f>SUMIFS($H$3:H12,$A$3:A12,Table1[[#This Row],[Person]],$B$3:B12,Table1[[#This Row],[Week]],$D$3:D12,"&lt;&gt;Break")</f>
        <v>10.5</v>
      </c>
      <c r="J12" s="25">
        <f>MIN(SUMIFS($H$3:H12,$A$3:A12,Table1[[#This Row],[Person]],$B$3:B12,Table1[[#This Row],[Week]],$D$3:D12,"&lt;&gt;Break"),40)</f>
        <v>10.5</v>
      </c>
      <c r="K12" s="25" t="b">
        <f>Table1[[#This Row],[CumulativeRegularHours]]&gt;=40</f>
        <v>0</v>
      </c>
      <c r="L12" s="31">
        <f>MAX(Table1[[#This Row],[CumulativeRegularHours]]-Table1[[#This Row],[CumulativeTotalHours]]+Table1[[#This Row],[Hours]],0)</f>
        <v>2</v>
      </c>
      <c r="M12" s="31">
        <f>IF(Table1[[#This Row],[BeginOT]],J11+H12-40,0)</f>
        <v>0</v>
      </c>
    </row>
    <row r="13" spans="1:13" x14ac:dyDescent="0.25">
      <c r="A13" t="s">
        <v>34</v>
      </c>
      <c r="B13" s="26">
        <f>WEEKNUM(Table1[[#This Row],[Date]])</f>
        <v>10</v>
      </c>
      <c r="C13" s="22">
        <f>C8+1</f>
        <v>43892</v>
      </c>
      <c r="D13" t="str">
        <f>D8</f>
        <v>Task A</v>
      </c>
      <c r="E13" s="23">
        <f>E8</f>
        <v>0.375</v>
      </c>
      <c r="F13" s="23">
        <f>F8</f>
        <v>0.5</v>
      </c>
      <c r="G13" s="23" t="str">
        <f>TEXT(C13,"DDD")</f>
        <v>Mon</v>
      </c>
      <c r="H13" s="26">
        <f>ROUND(((Table1[[#This Row],[Date]]+Table1[[#This Row],[End]])-(Table1[[#This Row],[Date]]+Table1[[#This Row],[Start]]))*24,2)</f>
        <v>3</v>
      </c>
      <c r="I13" s="31">
        <f>SUMIFS($H$3:H13,$A$3:A13,Table1[[#This Row],[Person]],$B$3:B13,Table1[[#This Row],[Week]],$D$3:D13,"&lt;&gt;Break")</f>
        <v>13.5</v>
      </c>
      <c r="J13" s="25">
        <f>MIN(SUMIFS($H$3:H13,$A$3:A13,Table1[[#This Row],[Person]],$B$3:B13,Table1[[#This Row],[Week]],$D$3:D13,"&lt;&gt;Break"),40)</f>
        <v>13.5</v>
      </c>
      <c r="K13" s="25" t="b">
        <f>Table1[[#This Row],[CumulativeRegularHours]]&gt;=40</f>
        <v>0</v>
      </c>
      <c r="L13" s="31">
        <f>MAX(Table1[[#This Row],[CumulativeRegularHours]]-Table1[[#This Row],[CumulativeTotalHours]]+Table1[[#This Row],[Hours]],0)</f>
        <v>3</v>
      </c>
      <c r="M13" s="31">
        <f>IF(Table1[[#This Row],[BeginOT]],J12+H13-40,0)</f>
        <v>0</v>
      </c>
    </row>
    <row r="14" spans="1:13" x14ac:dyDescent="0.25">
      <c r="A14" t="s">
        <v>34</v>
      </c>
      <c r="B14" s="26">
        <f>WEEKNUM(Table1[[#This Row],[Date]])</f>
        <v>10</v>
      </c>
      <c r="C14" s="22">
        <f>C9+1</f>
        <v>43892</v>
      </c>
      <c r="D14" t="str">
        <f>D9</f>
        <v>Task B</v>
      </c>
      <c r="E14" s="23">
        <f>E9</f>
        <v>0.5</v>
      </c>
      <c r="F14" s="23">
        <f>F9</f>
        <v>0.54166666666666663</v>
      </c>
      <c r="G14" s="23" t="str">
        <f>TEXT(C14,"DDD")</f>
        <v>Mon</v>
      </c>
      <c r="H14" s="26">
        <f>ROUND(((Table1[[#This Row],[Date]]+Table1[[#This Row],[End]])-(Table1[[#This Row],[Date]]+Table1[[#This Row],[Start]]))*24,2)</f>
        <v>1</v>
      </c>
      <c r="I14" s="31">
        <f>SUMIFS($H$3:H14,$A$3:A14,Table1[[#This Row],[Person]],$B$3:B14,Table1[[#This Row],[Week]],$D$3:D14,"&lt;&gt;Break")</f>
        <v>14.5</v>
      </c>
      <c r="J14" s="25">
        <f>MIN(SUMIFS($H$3:H14,$A$3:A14,Table1[[#This Row],[Person]],$B$3:B14,Table1[[#This Row],[Week]],$D$3:D14,"&lt;&gt;Break"),40)</f>
        <v>14.5</v>
      </c>
      <c r="K14" s="25" t="b">
        <f>Table1[[#This Row],[CumulativeRegularHours]]&gt;=40</f>
        <v>0</v>
      </c>
      <c r="L14" s="31">
        <f>MAX(Table1[[#This Row],[CumulativeRegularHours]]-Table1[[#This Row],[CumulativeTotalHours]]+Table1[[#This Row],[Hours]],0)</f>
        <v>1</v>
      </c>
      <c r="M14" s="31">
        <f>IF(Table1[[#This Row],[BeginOT]],J13+H14-40,0)</f>
        <v>0</v>
      </c>
    </row>
    <row r="15" spans="1:13" x14ac:dyDescent="0.25">
      <c r="A15" t="s">
        <v>34</v>
      </c>
      <c r="B15" s="26">
        <f>WEEKNUM(Table1[[#This Row],[Date]])</f>
        <v>10</v>
      </c>
      <c r="C15" s="22">
        <f>C10+1</f>
        <v>43892</v>
      </c>
      <c r="D15" t="str">
        <f>D10</f>
        <v>Break</v>
      </c>
      <c r="E15" s="23">
        <f>E10</f>
        <v>0.54166666666666663</v>
      </c>
      <c r="F15" s="23">
        <f>F10</f>
        <v>0.5625</v>
      </c>
      <c r="G15" s="23" t="str">
        <f>TEXT(C15,"DDD")</f>
        <v>Mon</v>
      </c>
      <c r="H15" s="26">
        <f>ROUND(((Table1[[#This Row],[Date]]+Table1[[#This Row],[End]])-(Table1[[#This Row],[Date]]+Table1[[#This Row],[Start]]))*24,2)</f>
        <v>0.5</v>
      </c>
      <c r="I15" s="31">
        <f>SUMIFS($H$3:H15,$A$3:A15,Table1[[#This Row],[Person]],$B$3:B15,Table1[[#This Row],[Week]],$D$3:D15,"&lt;&gt;Break")</f>
        <v>14.5</v>
      </c>
      <c r="J15" s="25">
        <f>MIN(SUMIFS($H$3:H15,$A$3:A15,Table1[[#This Row],[Person]],$B$3:B15,Table1[[#This Row],[Week]],$D$3:D15,"&lt;&gt;Break"),40)</f>
        <v>14.5</v>
      </c>
      <c r="K15" s="25" t="b">
        <f>Table1[[#This Row],[CumulativeRegularHours]]&gt;=40</f>
        <v>0</v>
      </c>
      <c r="L15" s="31">
        <f>MAX(Table1[[#This Row],[CumulativeRegularHours]]-Table1[[#This Row],[CumulativeTotalHours]]+Table1[[#This Row],[Hours]],0)</f>
        <v>0.5</v>
      </c>
      <c r="M15" s="31">
        <f>IF(Table1[[#This Row],[BeginOT]],J14+H15-40,0)</f>
        <v>0</v>
      </c>
    </row>
    <row r="16" spans="1:13" x14ac:dyDescent="0.25">
      <c r="A16" t="s">
        <v>34</v>
      </c>
      <c r="B16" s="26">
        <f>WEEKNUM(Table1[[#This Row],[Date]])</f>
        <v>10</v>
      </c>
      <c r="C16" s="22">
        <f>C11+1</f>
        <v>43892</v>
      </c>
      <c r="D16" t="str">
        <f>D11</f>
        <v>Task A</v>
      </c>
      <c r="E16" s="23">
        <f>E11</f>
        <v>0.5625</v>
      </c>
      <c r="F16" s="23">
        <f>F11</f>
        <v>0.75</v>
      </c>
      <c r="G16" s="23" t="str">
        <f>TEXT(C16,"DDD")</f>
        <v>Mon</v>
      </c>
      <c r="H16" s="26">
        <f>ROUND(((Table1[[#This Row],[Date]]+Table1[[#This Row],[End]])-(Table1[[#This Row],[Date]]+Table1[[#This Row],[Start]]))*24,2)</f>
        <v>4.5</v>
      </c>
      <c r="I16" s="31">
        <f>SUMIFS($H$3:H16,$A$3:A16,Table1[[#This Row],[Person]],$B$3:B16,Table1[[#This Row],[Week]],$D$3:D16,"&lt;&gt;Break")</f>
        <v>19</v>
      </c>
      <c r="J16" s="25">
        <f>MIN(SUMIFS($H$3:H16,$A$3:A16,Table1[[#This Row],[Person]],$B$3:B16,Table1[[#This Row],[Week]],$D$3:D16,"&lt;&gt;Break"),40)</f>
        <v>19</v>
      </c>
      <c r="K16" s="25" t="b">
        <f>Table1[[#This Row],[CumulativeRegularHours]]&gt;=40</f>
        <v>0</v>
      </c>
      <c r="L16" s="31">
        <f>MAX(Table1[[#This Row],[CumulativeRegularHours]]-Table1[[#This Row],[CumulativeTotalHours]]+Table1[[#This Row],[Hours]],0)</f>
        <v>4.5</v>
      </c>
      <c r="M16" s="31">
        <f>IF(Table1[[#This Row],[BeginOT]],J15+H16-40,0)</f>
        <v>0</v>
      </c>
    </row>
    <row r="17" spans="1:13" x14ac:dyDescent="0.25">
      <c r="A17" t="s">
        <v>34</v>
      </c>
      <c r="B17" s="26">
        <f>WEEKNUM(Table1[[#This Row],[Date]])</f>
        <v>10</v>
      </c>
      <c r="C17" s="22">
        <f>C12+1</f>
        <v>43892</v>
      </c>
      <c r="D17" t="str">
        <f>D12</f>
        <v>Task B</v>
      </c>
      <c r="E17" s="23">
        <f>E12</f>
        <v>0.75</v>
      </c>
      <c r="F17" s="23">
        <f>F12</f>
        <v>0.83333333333333337</v>
      </c>
      <c r="G17" s="23" t="str">
        <f>TEXT(C17,"DDD")</f>
        <v>Mon</v>
      </c>
      <c r="H17" s="26">
        <f>ROUND(((Table1[[#This Row],[Date]]+Table1[[#This Row],[End]])-(Table1[[#This Row],[Date]]+Table1[[#This Row],[Start]]))*24,2)</f>
        <v>2</v>
      </c>
      <c r="I17" s="31">
        <f>SUMIFS($H$3:H17,$A$3:A17,Table1[[#This Row],[Person]],$B$3:B17,Table1[[#This Row],[Week]],$D$3:D17,"&lt;&gt;Break")</f>
        <v>21</v>
      </c>
      <c r="J17" s="25">
        <f>MIN(SUMIFS($H$3:H17,$A$3:A17,Table1[[#This Row],[Person]],$B$3:B17,Table1[[#This Row],[Week]],$D$3:D17,"&lt;&gt;Break"),40)</f>
        <v>21</v>
      </c>
      <c r="K17" s="25" t="b">
        <f>Table1[[#This Row],[CumulativeRegularHours]]&gt;=40</f>
        <v>0</v>
      </c>
      <c r="L17" s="31">
        <f>MAX(Table1[[#This Row],[CumulativeRegularHours]]-Table1[[#This Row],[CumulativeTotalHours]]+Table1[[#This Row],[Hours]],0)</f>
        <v>2</v>
      </c>
      <c r="M17" s="31">
        <f>IF(Table1[[#This Row],[BeginOT]],J16+H17-40,0)</f>
        <v>0</v>
      </c>
    </row>
    <row r="18" spans="1:13" x14ac:dyDescent="0.25">
      <c r="A18" t="s">
        <v>34</v>
      </c>
      <c r="B18" s="26">
        <f>WEEKNUM(Table1[[#This Row],[Date]])</f>
        <v>10</v>
      </c>
      <c r="C18" s="22">
        <f>C13+1</f>
        <v>43893</v>
      </c>
      <c r="D18" t="str">
        <f>D13</f>
        <v>Task A</v>
      </c>
      <c r="E18" s="23">
        <f>E13</f>
        <v>0.375</v>
      </c>
      <c r="F18" s="23">
        <f>F13</f>
        <v>0.5</v>
      </c>
      <c r="G18" s="23" t="str">
        <f>TEXT(C18,"DDD")</f>
        <v>Tue</v>
      </c>
      <c r="H18" s="26">
        <f>ROUND(((Table1[[#This Row],[Date]]+Table1[[#This Row],[End]])-(Table1[[#This Row],[Date]]+Table1[[#This Row],[Start]]))*24,2)</f>
        <v>3</v>
      </c>
      <c r="I18" s="31">
        <f>SUMIFS($H$3:H18,$A$3:A18,Table1[[#This Row],[Person]],$B$3:B18,Table1[[#This Row],[Week]],$D$3:D18,"&lt;&gt;Break")</f>
        <v>24</v>
      </c>
      <c r="J18" s="25">
        <f>MIN(SUMIFS($H$3:H18,$A$3:A18,Table1[[#This Row],[Person]],$B$3:B18,Table1[[#This Row],[Week]],$D$3:D18,"&lt;&gt;Break"),40)</f>
        <v>24</v>
      </c>
      <c r="K18" s="25" t="b">
        <f>Table1[[#This Row],[CumulativeRegularHours]]&gt;=40</f>
        <v>0</v>
      </c>
      <c r="L18" s="31">
        <f>MAX(Table1[[#This Row],[CumulativeRegularHours]]-Table1[[#This Row],[CumulativeTotalHours]]+Table1[[#This Row],[Hours]],0)</f>
        <v>3</v>
      </c>
      <c r="M18" s="31">
        <f>IF(Table1[[#This Row],[BeginOT]],J17+H18-40,0)</f>
        <v>0</v>
      </c>
    </row>
    <row r="19" spans="1:13" x14ac:dyDescent="0.25">
      <c r="A19" t="s">
        <v>34</v>
      </c>
      <c r="B19" s="26">
        <f>WEEKNUM(Table1[[#This Row],[Date]])</f>
        <v>10</v>
      </c>
      <c r="C19" s="22">
        <f>C14+1</f>
        <v>43893</v>
      </c>
      <c r="D19" t="str">
        <f>D14</f>
        <v>Task B</v>
      </c>
      <c r="E19" s="23">
        <f>E14</f>
        <v>0.5</v>
      </c>
      <c r="F19" s="23">
        <f>F14</f>
        <v>0.54166666666666663</v>
      </c>
      <c r="G19" s="23" t="str">
        <f>TEXT(C19,"DDD")</f>
        <v>Tue</v>
      </c>
      <c r="H19" s="26">
        <f>ROUND(((Table1[[#This Row],[Date]]+Table1[[#This Row],[End]])-(Table1[[#This Row],[Date]]+Table1[[#This Row],[Start]]))*24,2)</f>
        <v>1</v>
      </c>
      <c r="I19" s="31">
        <f>SUMIFS($H$3:H19,$A$3:A19,Table1[[#This Row],[Person]],$B$3:B19,Table1[[#This Row],[Week]],$D$3:D19,"&lt;&gt;Break")</f>
        <v>25</v>
      </c>
      <c r="J19" s="25">
        <f>MIN(SUMIFS($H$3:H19,$A$3:A19,Table1[[#This Row],[Person]],$B$3:B19,Table1[[#This Row],[Week]],$D$3:D19,"&lt;&gt;Break"),40)</f>
        <v>25</v>
      </c>
      <c r="K19" s="25" t="b">
        <f>Table1[[#This Row],[CumulativeRegularHours]]&gt;=40</f>
        <v>0</v>
      </c>
      <c r="L19" s="31">
        <f>MAX(Table1[[#This Row],[CumulativeRegularHours]]-Table1[[#This Row],[CumulativeTotalHours]]+Table1[[#This Row],[Hours]],0)</f>
        <v>1</v>
      </c>
      <c r="M19" s="31">
        <f>IF(Table1[[#This Row],[BeginOT]],J18+H19-40,0)</f>
        <v>0</v>
      </c>
    </row>
    <row r="20" spans="1:13" x14ac:dyDescent="0.25">
      <c r="A20" t="s">
        <v>34</v>
      </c>
      <c r="B20" s="26">
        <f>WEEKNUM(Table1[[#This Row],[Date]])</f>
        <v>10</v>
      </c>
      <c r="C20" s="22">
        <f>C15+1</f>
        <v>43893</v>
      </c>
      <c r="D20" t="str">
        <f>D15</f>
        <v>Break</v>
      </c>
      <c r="E20" s="23">
        <f>E15</f>
        <v>0.54166666666666663</v>
      </c>
      <c r="F20" s="23">
        <f>F15</f>
        <v>0.5625</v>
      </c>
      <c r="G20" s="23" t="str">
        <f>TEXT(C20,"DDD")</f>
        <v>Tue</v>
      </c>
      <c r="H20" s="26">
        <f>ROUND(((Table1[[#This Row],[Date]]+Table1[[#This Row],[End]])-(Table1[[#This Row],[Date]]+Table1[[#This Row],[Start]]))*24,2)</f>
        <v>0.5</v>
      </c>
      <c r="I20" s="31">
        <f>SUMIFS($H$3:H20,$A$3:A20,Table1[[#This Row],[Person]],$B$3:B20,Table1[[#This Row],[Week]],$D$3:D20,"&lt;&gt;Break")</f>
        <v>25</v>
      </c>
      <c r="J20" s="25">
        <f>MIN(SUMIFS($H$3:H20,$A$3:A20,Table1[[#This Row],[Person]],$B$3:B20,Table1[[#This Row],[Week]],$D$3:D20,"&lt;&gt;Break"),40)</f>
        <v>25</v>
      </c>
      <c r="K20" s="25" t="b">
        <f>Table1[[#This Row],[CumulativeRegularHours]]&gt;=40</f>
        <v>0</v>
      </c>
      <c r="L20" s="31">
        <f>MAX(Table1[[#This Row],[CumulativeRegularHours]]-Table1[[#This Row],[CumulativeTotalHours]]+Table1[[#This Row],[Hours]],0)</f>
        <v>0.5</v>
      </c>
      <c r="M20" s="31">
        <f>IF(Table1[[#This Row],[BeginOT]],J19+H20-40,0)</f>
        <v>0</v>
      </c>
    </row>
    <row r="21" spans="1:13" x14ac:dyDescent="0.25">
      <c r="A21" t="s">
        <v>34</v>
      </c>
      <c r="B21" s="26">
        <f>WEEKNUM(Table1[[#This Row],[Date]])</f>
        <v>10</v>
      </c>
      <c r="C21" s="22">
        <f>C16+1</f>
        <v>43893</v>
      </c>
      <c r="D21" t="str">
        <f>D16</f>
        <v>Task A</v>
      </c>
      <c r="E21" s="23">
        <f>E16</f>
        <v>0.5625</v>
      </c>
      <c r="F21" s="23">
        <f>F16</f>
        <v>0.75</v>
      </c>
      <c r="G21" s="23" t="str">
        <f>TEXT(C21,"DDD")</f>
        <v>Tue</v>
      </c>
      <c r="H21" s="26">
        <f>ROUND(((Table1[[#This Row],[Date]]+Table1[[#This Row],[End]])-(Table1[[#This Row],[Date]]+Table1[[#This Row],[Start]]))*24,2)</f>
        <v>4.5</v>
      </c>
      <c r="I21" s="31">
        <f>SUMIFS($H$3:H21,$A$3:A21,Table1[[#This Row],[Person]],$B$3:B21,Table1[[#This Row],[Week]],$D$3:D21,"&lt;&gt;Break")</f>
        <v>29.5</v>
      </c>
      <c r="J21" s="25">
        <f>MIN(SUMIFS($H$3:H21,$A$3:A21,Table1[[#This Row],[Person]],$B$3:B21,Table1[[#This Row],[Week]],$D$3:D21,"&lt;&gt;Break"),40)</f>
        <v>29.5</v>
      </c>
      <c r="K21" s="25" t="b">
        <f>Table1[[#This Row],[CumulativeRegularHours]]&gt;=40</f>
        <v>0</v>
      </c>
      <c r="L21" s="31">
        <f>MAX(Table1[[#This Row],[CumulativeRegularHours]]-Table1[[#This Row],[CumulativeTotalHours]]+Table1[[#This Row],[Hours]],0)</f>
        <v>4.5</v>
      </c>
      <c r="M21" s="31">
        <f>IF(Table1[[#This Row],[BeginOT]],J20+H21-40,0)</f>
        <v>0</v>
      </c>
    </row>
    <row r="22" spans="1:13" x14ac:dyDescent="0.25">
      <c r="A22" t="s">
        <v>34</v>
      </c>
      <c r="B22" s="26">
        <f>WEEKNUM(Table1[[#This Row],[Date]])</f>
        <v>10</v>
      </c>
      <c r="C22" s="22">
        <f>C17+1</f>
        <v>43893</v>
      </c>
      <c r="D22" t="str">
        <f>D17</f>
        <v>Task B</v>
      </c>
      <c r="E22" s="23">
        <f>E17</f>
        <v>0.75</v>
      </c>
      <c r="F22" s="23">
        <f>F17</f>
        <v>0.83333333333333337</v>
      </c>
      <c r="G22" s="23" t="str">
        <f>TEXT(C22,"DDD")</f>
        <v>Tue</v>
      </c>
      <c r="H22" s="26">
        <f>ROUND(((Table1[[#This Row],[Date]]+Table1[[#This Row],[End]])-(Table1[[#This Row],[Date]]+Table1[[#This Row],[Start]]))*24,2)</f>
        <v>2</v>
      </c>
      <c r="I22" s="31">
        <f>SUMIFS($H$3:H22,$A$3:A22,Table1[[#This Row],[Person]],$B$3:B22,Table1[[#This Row],[Week]],$D$3:D22,"&lt;&gt;Break")</f>
        <v>31.5</v>
      </c>
      <c r="J22" s="25">
        <f>MIN(SUMIFS($H$3:H22,$A$3:A22,Table1[[#This Row],[Person]],$B$3:B22,Table1[[#This Row],[Week]],$D$3:D22,"&lt;&gt;Break"),40)</f>
        <v>31.5</v>
      </c>
      <c r="K22" s="25" t="b">
        <f>Table1[[#This Row],[CumulativeRegularHours]]&gt;=40</f>
        <v>0</v>
      </c>
      <c r="L22" s="31">
        <f>MAX(Table1[[#This Row],[CumulativeRegularHours]]-Table1[[#This Row],[CumulativeTotalHours]]+Table1[[#This Row],[Hours]],0)</f>
        <v>2</v>
      </c>
      <c r="M22" s="31">
        <f>IF(Table1[[#This Row],[BeginOT]],J21+H22-40,0)</f>
        <v>0</v>
      </c>
    </row>
    <row r="23" spans="1:13" x14ac:dyDescent="0.25">
      <c r="A23" t="s">
        <v>34</v>
      </c>
      <c r="B23" s="26">
        <f>WEEKNUM(Table1[[#This Row],[Date]])</f>
        <v>10</v>
      </c>
      <c r="C23" s="22">
        <f>C18+1</f>
        <v>43894</v>
      </c>
      <c r="D23" t="str">
        <f>D18</f>
        <v>Task A</v>
      </c>
      <c r="E23" s="23">
        <f>E18</f>
        <v>0.375</v>
      </c>
      <c r="F23" s="23">
        <f>F18</f>
        <v>0.5</v>
      </c>
      <c r="G23" s="23" t="str">
        <f>TEXT(C23,"DDD")</f>
        <v>Wed</v>
      </c>
      <c r="H23" s="26">
        <f>ROUND(((Table1[[#This Row],[Date]]+Table1[[#This Row],[End]])-(Table1[[#This Row],[Date]]+Table1[[#This Row],[Start]]))*24,2)</f>
        <v>3</v>
      </c>
      <c r="I23" s="31">
        <f>SUMIFS($H$3:H23,$A$3:A23,Table1[[#This Row],[Person]],$B$3:B23,Table1[[#This Row],[Week]],$D$3:D23,"&lt;&gt;Break")</f>
        <v>34.5</v>
      </c>
      <c r="J23" s="25">
        <f>MIN(SUMIFS($H$3:H23,$A$3:A23,Table1[[#This Row],[Person]],$B$3:B23,Table1[[#This Row],[Week]],$D$3:D23,"&lt;&gt;Break"),40)</f>
        <v>34.5</v>
      </c>
      <c r="K23" s="25" t="b">
        <f>Table1[[#This Row],[CumulativeRegularHours]]&gt;=40</f>
        <v>0</v>
      </c>
      <c r="L23" s="31">
        <f>MAX(Table1[[#This Row],[CumulativeRegularHours]]-Table1[[#This Row],[CumulativeTotalHours]]+Table1[[#This Row],[Hours]],0)</f>
        <v>3</v>
      </c>
      <c r="M23" s="31">
        <f>IF(Table1[[#This Row],[BeginOT]],J22+H23-40,0)</f>
        <v>0</v>
      </c>
    </row>
    <row r="24" spans="1:13" x14ac:dyDescent="0.25">
      <c r="A24" t="s">
        <v>34</v>
      </c>
      <c r="B24" s="26">
        <f>WEEKNUM(Table1[[#This Row],[Date]])</f>
        <v>10</v>
      </c>
      <c r="C24" s="22">
        <f>C19+1</f>
        <v>43894</v>
      </c>
      <c r="D24" t="str">
        <f>D19</f>
        <v>Task B</v>
      </c>
      <c r="E24" s="23">
        <f>E19</f>
        <v>0.5</v>
      </c>
      <c r="F24" s="23">
        <v>0.625</v>
      </c>
      <c r="G24" s="23" t="str">
        <f>TEXT(C24,"DDD")</f>
        <v>Wed</v>
      </c>
      <c r="H24" s="26">
        <f>ROUND(((Table1[[#This Row],[Date]]+Table1[[#This Row],[End]])-(Table1[[#This Row],[Date]]+Table1[[#This Row],[Start]]))*24,2)</f>
        <v>3</v>
      </c>
      <c r="I24" s="31">
        <f>SUMIFS($H$3:H24,$A$3:A24,Table1[[#This Row],[Person]],$B$3:B24,Table1[[#This Row],[Week]],$D$3:D24,"&lt;&gt;Break")</f>
        <v>37.5</v>
      </c>
      <c r="J24" s="25">
        <f>MIN(SUMIFS($H$3:H24,$A$3:A24,Table1[[#This Row],[Person]],$B$3:B24,Table1[[#This Row],[Week]],$D$3:D24,"&lt;&gt;Break"),40)</f>
        <v>37.5</v>
      </c>
      <c r="K24" s="25" t="b">
        <f>Table1[[#This Row],[CumulativeRegularHours]]&gt;=40</f>
        <v>0</v>
      </c>
      <c r="L24" s="31">
        <f>MAX(Table1[[#This Row],[CumulativeRegularHours]]-Table1[[#This Row],[CumulativeTotalHours]]+Table1[[#This Row],[Hours]],0)</f>
        <v>3</v>
      </c>
      <c r="M24" s="31">
        <f>IF(Table1[[#This Row],[BeginOT]],J23+H24-40,0)</f>
        <v>0</v>
      </c>
    </row>
    <row r="25" spans="1:13" x14ac:dyDescent="0.25">
      <c r="A25" t="s">
        <v>34</v>
      </c>
      <c r="B25" s="26">
        <f>WEEKNUM(Table1[[#This Row],[Date]])</f>
        <v>10</v>
      </c>
      <c r="C25" s="22">
        <f>C20+1</f>
        <v>43894</v>
      </c>
      <c r="D25" t="str">
        <f>D20</f>
        <v>Break</v>
      </c>
      <c r="E25" s="23">
        <v>0.625</v>
      </c>
      <c r="F25" s="23">
        <v>0.64583333333333337</v>
      </c>
      <c r="G25" s="23" t="str">
        <f>TEXT(C25,"DDD")</f>
        <v>Wed</v>
      </c>
      <c r="H25" s="26">
        <f>ROUND(((Table1[[#This Row],[Date]]+Table1[[#This Row],[End]])-(Table1[[#This Row],[Date]]+Table1[[#This Row],[Start]]))*24,2)</f>
        <v>0.5</v>
      </c>
      <c r="I25" s="31">
        <f>SUMIFS($H$3:H25,$A$3:A25,Table1[[#This Row],[Person]],$B$3:B25,Table1[[#This Row],[Week]],$D$3:D25,"&lt;&gt;Break")</f>
        <v>37.5</v>
      </c>
      <c r="J25" s="25">
        <f>MIN(SUMIFS($H$3:H25,$A$3:A25,Table1[[#This Row],[Person]],$B$3:B25,Table1[[#This Row],[Week]],$D$3:D25,"&lt;&gt;Break"),40)</f>
        <v>37.5</v>
      </c>
      <c r="K25" s="25" t="b">
        <f>Table1[[#This Row],[CumulativeRegularHours]]&gt;=40</f>
        <v>0</v>
      </c>
      <c r="L25" s="31">
        <f>MAX(Table1[[#This Row],[CumulativeRegularHours]]-Table1[[#This Row],[CumulativeTotalHours]]+Table1[[#This Row],[Hours]],0)</f>
        <v>0.5</v>
      </c>
      <c r="M25" s="31">
        <f>IF(Table1[[#This Row],[BeginOT]],J24+H25-40,0)</f>
        <v>0</v>
      </c>
    </row>
    <row r="26" spans="1:13" x14ac:dyDescent="0.25">
      <c r="A26" t="s">
        <v>34</v>
      </c>
      <c r="B26" s="26">
        <f>WEEKNUM(Table1[[#This Row],[Date]])</f>
        <v>10</v>
      </c>
      <c r="C26" s="22">
        <f>C21+1</f>
        <v>43894</v>
      </c>
      <c r="D26" t="str">
        <f>D21</f>
        <v>Task A</v>
      </c>
      <c r="E26" s="23">
        <v>0.64583333333333337</v>
      </c>
      <c r="F26" s="23">
        <v>0.79166666666666663</v>
      </c>
      <c r="G26" s="23" t="str">
        <f>TEXT(C26,"DDD")</f>
        <v>Wed</v>
      </c>
      <c r="H26" s="26">
        <f>ROUND(((Table1[[#This Row],[Date]]+Table1[[#This Row],[End]])-(Table1[[#This Row],[Date]]+Table1[[#This Row],[Start]]))*24,2)</f>
        <v>3.5</v>
      </c>
      <c r="I26" s="31">
        <f>SUMIFS($H$3:H26,$A$3:A26,Table1[[#This Row],[Person]],$B$3:B26,Table1[[#This Row],[Week]],$D$3:D26,"&lt;&gt;Break")</f>
        <v>41</v>
      </c>
      <c r="J26" s="25">
        <f>MIN(SUMIFS($H$3:H26,$A$3:A26,Table1[[#This Row],[Person]],$B$3:B26,Table1[[#This Row],[Week]],$D$3:D26,"&lt;&gt;Break"),40)</f>
        <v>40</v>
      </c>
      <c r="K26" s="25" t="b">
        <f>Table1[[#This Row],[CumulativeRegularHours]]&gt;=40</f>
        <v>1</v>
      </c>
      <c r="L26" s="31">
        <f>MAX(Table1[[#This Row],[CumulativeRegularHours]]-Table1[[#This Row],[CumulativeTotalHours]]+Table1[[#This Row],[Hours]],0)</f>
        <v>2.5</v>
      </c>
      <c r="M26" s="31">
        <f>IF(Table1[[#This Row],[BeginOT]],J25+H26-40,0)</f>
        <v>1</v>
      </c>
    </row>
    <row r="27" spans="1:13" x14ac:dyDescent="0.25">
      <c r="A27" t="s">
        <v>34</v>
      </c>
      <c r="B27" s="26">
        <f>WEEKNUM(Table1[[#This Row],[Date]])</f>
        <v>10</v>
      </c>
      <c r="C27" s="22">
        <f>C22+1</f>
        <v>43894</v>
      </c>
      <c r="D27" t="str">
        <f>D22</f>
        <v>Task B</v>
      </c>
      <c r="E27" s="23">
        <v>0.79166666666666663</v>
      </c>
      <c r="F27" s="23">
        <f>F22</f>
        <v>0.83333333333333337</v>
      </c>
      <c r="G27" s="23" t="str">
        <f>TEXT(C27,"DDD")</f>
        <v>Wed</v>
      </c>
      <c r="H27" s="26">
        <f>ROUND(((Table1[[#This Row],[Date]]+Table1[[#This Row],[End]])-(Table1[[#This Row],[Date]]+Table1[[#This Row],[Start]]))*24,2)</f>
        <v>1</v>
      </c>
      <c r="I27" s="31">
        <f>SUMIFS($H$3:H27,$A$3:A27,Table1[[#This Row],[Person]],$B$3:B27,Table1[[#This Row],[Week]],$D$3:D27,"&lt;&gt;Break")</f>
        <v>42</v>
      </c>
      <c r="J27" s="25">
        <f>MIN(SUMIFS($H$3:H27,$A$3:A27,Table1[[#This Row],[Person]],$B$3:B27,Table1[[#This Row],[Week]],$D$3:D27,"&lt;&gt;Break"),40)</f>
        <v>40</v>
      </c>
      <c r="K27" s="25" t="b">
        <f>Table1[[#This Row],[CumulativeRegularHours]]&gt;=40</f>
        <v>1</v>
      </c>
      <c r="L27" s="31">
        <f>MAX(Table1[[#This Row],[CumulativeRegularHours]]-Table1[[#This Row],[CumulativeTotalHours]]+Table1[[#This Row],[Hours]],0)</f>
        <v>0</v>
      </c>
      <c r="M27" s="31">
        <f>IF(Table1[[#This Row],[BeginOT]],J26+H27-40,0)</f>
        <v>1</v>
      </c>
    </row>
    <row r="28" spans="1:13" x14ac:dyDescent="0.25">
      <c r="A28" t="s">
        <v>34</v>
      </c>
      <c r="B28" s="26">
        <f>WEEKNUM(Table1[[#This Row],[Date]])</f>
        <v>10</v>
      </c>
      <c r="C28" s="22">
        <f>C23+1</f>
        <v>43895</v>
      </c>
      <c r="D28" t="str">
        <f>D23</f>
        <v>Task A</v>
      </c>
      <c r="E28" s="23">
        <f>E23</f>
        <v>0.375</v>
      </c>
      <c r="F28" s="23">
        <f>F23</f>
        <v>0.5</v>
      </c>
      <c r="G28" s="23" t="str">
        <f>TEXT(C28,"DDD")</f>
        <v>Thu</v>
      </c>
      <c r="H28" s="26">
        <f>ROUND(((Table1[[#This Row],[Date]]+Table1[[#This Row],[End]])-(Table1[[#This Row],[Date]]+Table1[[#This Row],[Start]]))*24,2)</f>
        <v>3</v>
      </c>
      <c r="I28" s="31">
        <f>SUMIFS($H$3:H28,$A$3:A28,Table1[[#This Row],[Person]],$B$3:B28,Table1[[#This Row],[Week]],$D$3:D28,"&lt;&gt;Break")</f>
        <v>45</v>
      </c>
      <c r="J28" s="25">
        <f>MIN(SUMIFS($H$3:H28,$A$3:A28,Table1[[#This Row],[Person]],$B$3:B28,Table1[[#This Row],[Week]],$D$3:D28,"&lt;&gt;Break"),40)</f>
        <v>40</v>
      </c>
      <c r="K28" s="25" t="b">
        <f>Table1[[#This Row],[CumulativeRegularHours]]&gt;=40</f>
        <v>1</v>
      </c>
      <c r="L28" s="31">
        <f>MAX(Table1[[#This Row],[CumulativeRegularHours]]-Table1[[#This Row],[CumulativeTotalHours]]+Table1[[#This Row],[Hours]],0)</f>
        <v>0</v>
      </c>
      <c r="M28" s="31">
        <f>IF(Table1[[#This Row],[BeginOT]],J27+H28-40,0)</f>
        <v>3</v>
      </c>
    </row>
    <row r="29" spans="1:13" x14ac:dyDescent="0.25">
      <c r="A29" t="s">
        <v>34</v>
      </c>
      <c r="B29" s="26">
        <f>WEEKNUM(Table1[[#This Row],[Date]])</f>
        <v>10</v>
      </c>
      <c r="C29" s="22">
        <f>C24+1</f>
        <v>43895</v>
      </c>
      <c r="D29" t="str">
        <f>D24</f>
        <v>Task B</v>
      </c>
      <c r="E29" s="23">
        <f>E24</f>
        <v>0.5</v>
      </c>
      <c r="F29" s="23">
        <f>F24</f>
        <v>0.625</v>
      </c>
      <c r="G29" s="23" t="str">
        <f>TEXT(C29,"DDD")</f>
        <v>Thu</v>
      </c>
      <c r="H29" s="26">
        <f>ROUND(((Table1[[#This Row],[Date]]+Table1[[#This Row],[End]])-(Table1[[#This Row],[Date]]+Table1[[#This Row],[Start]]))*24,2)</f>
        <v>3</v>
      </c>
      <c r="I29" s="31">
        <f>SUMIFS($H$3:H29,$A$3:A29,Table1[[#This Row],[Person]],$B$3:B29,Table1[[#This Row],[Week]],$D$3:D29,"&lt;&gt;Break")</f>
        <v>48</v>
      </c>
      <c r="J29" s="25">
        <f>MIN(SUMIFS($H$3:H29,$A$3:A29,Table1[[#This Row],[Person]],$B$3:B29,Table1[[#This Row],[Week]],$D$3:D29,"&lt;&gt;Break"),40)</f>
        <v>40</v>
      </c>
      <c r="K29" s="25" t="b">
        <f>Table1[[#This Row],[CumulativeRegularHours]]&gt;=40</f>
        <v>1</v>
      </c>
      <c r="L29" s="31">
        <f>MAX(Table1[[#This Row],[CumulativeRegularHours]]-Table1[[#This Row],[CumulativeTotalHours]]+Table1[[#This Row],[Hours]],0)</f>
        <v>0</v>
      </c>
      <c r="M29" s="31">
        <f>IF(Table1[[#This Row],[BeginOT]],J28+H29-40,0)</f>
        <v>3</v>
      </c>
    </row>
    <row r="30" spans="1:13" x14ac:dyDescent="0.25">
      <c r="A30" t="s">
        <v>34</v>
      </c>
      <c r="B30" s="26">
        <f>WEEKNUM(Table1[[#This Row],[Date]])</f>
        <v>10</v>
      </c>
      <c r="C30" s="22">
        <f>C25+1</f>
        <v>43895</v>
      </c>
      <c r="D30" t="str">
        <f>D25</f>
        <v>Break</v>
      </c>
      <c r="E30" s="23">
        <f>E25</f>
        <v>0.625</v>
      </c>
      <c r="F30" s="23">
        <f>F25</f>
        <v>0.64583333333333337</v>
      </c>
      <c r="G30" s="23" t="str">
        <f>TEXT(C30,"DDD")</f>
        <v>Thu</v>
      </c>
      <c r="H30" s="26">
        <f>ROUND(((Table1[[#This Row],[Date]]+Table1[[#This Row],[End]])-(Table1[[#This Row],[Date]]+Table1[[#This Row],[Start]]))*24,2)</f>
        <v>0.5</v>
      </c>
      <c r="I30" s="31">
        <f>SUMIFS($H$3:H30,$A$3:A30,Table1[[#This Row],[Person]],$B$3:B30,Table1[[#This Row],[Week]],$D$3:D30,"&lt;&gt;Break")</f>
        <v>48</v>
      </c>
      <c r="J30" s="25">
        <f>MIN(SUMIFS($H$3:H30,$A$3:A30,Table1[[#This Row],[Person]],$B$3:B30,Table1[[#This Row],[Week]],$D$3:D30,"&lt;&gt;Break"),40)</f>
        <v>40</v>
      </c>
      <c r="K30" s="25" t="b">
        <f>Table1[[#This Row],[CumulativeRegularHours]]&gt;=40</f>
        <v>1</v>
      </c>
      <c r="L30" s="31">
        <f>MAX(Table1[[#This Row],[CumulativeRegularHours]]-Table1[[#This Row],[CumulativeTotalHours]]+Table1[[#This Row],[Hours]],0)</f>
        <v>0</v>
      </c>
      <c r="M30" s="31">
        <f>IF(Table1[[#This Row],[BeginOT]],J29+H30-40,0)</f>
        <v>0.5</v>
      </c>
    </row>
    <row r="31" spans="1:13" x14ac:dyDescent="0.25">
      <c r="A31" t="s">
        <v>34</v>
      </c>
      <c r="B31" s="26">
        <f>WEEKNUM(Table1[[#This Row],[Date]])</f>
        <v>10</v>
      </c>
      <c r="C31" s="22">
        <f>C26+1</f>
        <v>43895</v>
      </c>
      <c r="D31" t="str">
        <f>D26</f>
        <v>Task A</v>
      </c>
      <c r="E31" s="23">
        <f>E26</f>
        <v>0.64583333333333337</v>
      </c>
      <c r="F31" s="23">
        <f>F26</f>
        <v>0.79166666666666663</v>
      </c>
      <c r="G31" s="23" t="str">
        <f>TEXT(C31,"DDD")</f>
        <v>Thu</v>
      </c>
      <c r="H31" s="26">
        <f>ROUND(((Table1[[#This Row],[Date]]+Table1[[#This Row],[End]])-(Table1[[#This Row],[Date]]+Table1[[#This Row],[Start]]))*24,2)</f>
        <v>3.5</v>
      </c>
      <c r="I31" s="31">
        <f>SUMIFS($H$3:H31,$A$3:A31,Table1[[#This Row],[Person]],$B$3:B31,Table1[[#This Row],[Week]],$D$3:D31,"&lt;&gt;Break")</f>
        <v>51.5</v>
      </c>
      <c r="J31" s="25">
        <f>MIN(SUMIFS($H$3:H31,$A$3:A31,Table1[[#This Row],[Person]],$B$3:B31,Table1[[#This Row],[Week]],$D$3:D31,"&lt;&gt;Break"),40)</f>
        <v>40</v>
      </c>
      <c r="K31" s="25" t="b">
        <f>Table1[[#This Row],[CumulativeRegularHours]]&gt;=40</f>
        <v>1</v>
      </c>
      <c r="L31" s="31">
        <f>MAX(Table1[[#This Row],[CumulativeRegularHours]]-Table1[[#This Row],[CumulativeTotalHours]]+Table1[[#This Row],[Hours]],0)</f>
        <v>0</v>
      </c>
      <c r="M31" s="31">
        <f>IF(Table1[[#This Row],[BeginOT]],J30+H31-40,0)</f>
        <v>3.5</v>
      </c>
    </row>
    <row r="32" spans="1:13" x14ac:dyDescent="0.25">
      <c r="A32" t="s">
        <v>34</v>
      </c>
      <c r="B32" s="26">
        <f>WEEKNUM(Table1[[#This Row],[Date]])</f>
        <v>10</v>
      </c>
      <c r="C32" s="22">
        <f>C27+1</f>
        <v>43895</v>
      </c>
      <c r="D32" t="str">
        <f>D27</f>
        <v>Task B</v>
      </c>
      <c r="E32" s="23">
        <f>E27</f>
        <v>0.79166666666666663</v>
      </c>
      <c r="F32" s="23">
        <f>F27</f>
        <v>0.83333333333333337</v>
      </c>
      <c r="G32" s="23" t="str">
        <f>TEXT(C32,"DDD")</f>
        <v>Thu</v>
      </c>
      <c r="H32" s="26">
        <f>ROUND(((Table1[[#This Row],[Date]]+Table1[[#This Row],[End]])-(Table1[[#This Row],[Date]]+Table1[[#This Row],[Start]]))*24,2)</f>
        <v>1</v>
      </c>
      <c r="I32" s="31">
        <f>SUMIFS($H$3:H32,$A$3:A32,Table1[[#This Row],[Person]],$B$3:B32,Table1[[#This Row],[Week]],$D$3:D32,"&lt;&gt;Break")</f>
        <v>52.5</v>
      </c>
      <c r="J32" s="25">
        <f>MIN(SUMIFS($H$3:H32,$A$3:A32,Table1[[#This Row],[Person]],$B$3:B32,Table1[[#This Row],[Week]],$D$3:D32,"&lt;&gt;Break"),40)</f>
        <v>40</v>
      </c>
      <c r="K32" s="25" t="b">
        <f>Table1[[#This Row],[CumulativeRegularHours]]&gt;=40</f>
        <v>1</v>
      </c>
      <c r="L32" s="31">
        <f>MAX(Table1[[#This Row],[CumulativeRegularHours]]-Table1[[#This Row],[CumulativeTotalHours]]+Table1[[#This Row],[Hours]],0)</f>
        <v>0</v>
      </c>
      <c r="M32" s="31">
        <f>IF(Table1[[#This Row],[BeginOT]],J31+H32-40,0)</f>
        <v>1</v>
      </c>
    </row>
    <row r="33" spans="1:13" x14ac:dyDescent="0.25">
      <c r="A33" t="s">
        <v>34</v>
      </c>
      <c r="B33" s="26">
        <f>WEEKNUM(Table1[[#This Row],[Date]])</f>
        <v>10</v>
      </c>
      <c r="C33" s="22">
        <f>C28+1</f>
        <v>43896</v>
      </c>
      <c r="D33" t="str">
        <f>D28</f>
        <v>Task A</v>
      </c>
      <c r="E33" s="23">
        <f>E28</f>
        <v>0.375</v>
      </c>
      <c r="F33" s="23">
        <f>F28</f>
        <v>0.5</v>
      </c>
      <c r="G33" s="23" t="str">
        <f>TEXT(C33,"DDD")</f>
        <v>Fri</v>
      </c>
      <c r="H33" s="26">
        <f>ROUND(((Table1[[#This Row],[Date]]+Table1[[#This Row],[End]])-(Table1[[#This Row],[Date]]+Table1[[#This Row],[Start]]))*24,2)</f>
        <v>3</v>
      </c>
      <c r="I33" s="31">
        <f>SUMIFS($H$3:H33,$A$3:A33,Table1[[#This Row],[Person]],$B$3:B33,Table1[[#This Row],[Week]],$D$3:D33,"&lt;&gt;Break")</f>
        <v>55.5</v>
      </c>
      <c r="J33" s="25">
        <f>MIN(SUMIFS($H$3:H33,$A$3:A33,Table1[[#This Row],[Person]],$B$3:B33,Table1[[#This Row],[Week]],$D$3:D33,"&lt;&gt;Break"),40)</f>
        <v>40</v>
      </c>
      <c r="K33" s="25" t="b">
        <f>Table1[[#This Row],[CumulativeRegularHours]]&gt;=40</f>
        <v>1</v>
      </c>
      <c r="L33" s="31">
        <f>MAX(Table1[[#This Row],[CumulativeRegularHours]]-Table1[[#This Row],[CumulativeTotalHours]]+Table1[[#This Row],[Hours]],0)</f>
        <v>0</v>
      </c>
      <c r="M33" s="31">
        <f>IF(Table1[[#This Row],[BeginOT]],J32+H33-40,0)</f>
        <v>3</v>
      </c>
    </row>
    <row r="34" spans="1:13" x14ac:dyDescent="0.25">
      <c r="A34" t="s">
        <v>34</v>
      </c>
      <c r="B34" s="26">
        <f>WEEKNUM(Table1[[#This Row],[Date]])</f>
        <v>10</v>
      </c>
      <c r="C34" s="22">
        <f>C29+1</f>
        <v>43896</v>
      </c>
      <c r="D34" t="str">
        <f>D29</f>
        <v>Task B</v>
      </c>
      <c r="E34" s="23">
        <f>E29</f>
        <v>0.5</v>
      </c>
      <c r="F34" s="23">
        <f>F29</f>
        <v>0.625</v>
      </c>
      <c r="G34" s="23" t="str">
        <f>TEXT(C34,"DDD")</f>
        <v>Fri</v>
      </c>
      <c r="H34" s="26">
        <f>ROUND(((Table1[[#This Row],[Date]]+Table1[[#This Row],[End]])-(Table1[[#This Row],[Date]]+Table1[[#This Row],[Start]]))*24,2)</f>
        <v>3</v>
      </c>
      <c r="I34" s="31">
        <f>SUMIFS($H$3:H34,$A$3:A34,Table1[[#This Row],[Person]],$B$3:B34,Table1[[#This Row],[Week]],$D$3:D34,"&lt;&gt;Break")</f>
        <v>58.5</v>
      </c>
      <c r="J34" s="25">
        <f>MIN(SUMIFS($H$3:H34,$A$3:A34,Table1[[#This Row],[Person]],$B$3:B34,Table1[[#This Row],[Week]],$D$3:D34,"&lt;&gt;Break"),40)</f>
        <v>40</v>
      </c>
      <c r="K34" s="25" t="b">
        <f>Table1[[#This Row],[CumulativeRegularHours]]&gt;=40</f>
        <v>1</v>
      </c>
      <c r="L34" s="31">
        <f>MAX(Table1[[#This Row],[CumulativeRegularHours]]-Table1[[#This Row],[CumulativeTotalHours]]+Table1[[#This Row],[Hours]],0)</f>
        <v>0</v>
      </c>
      <c r="M34" s="31">
        <f>IF(Table1[[#This Row],[BeginOT]],J33+H34-40,0)</f>
        <v>3</v>
      </c>
    </row>
    <row r="35" spans="1:13" x14ac:dyDescent="0.25">
      <c r="A35" t="s">
        <v>34</v>
      </c>
      <c r="B35" s="26">
        <f>WEEKNUM(Table1[[#This Row],[Date]])</f>
        <v>10</v>
      </c>
      <c r="C35" s="22">
        <f>C30+1</f>
        <v>43896</v>
      </c>
      <c r="D35" t="str">
        <f>D30</f>
        <v>Break</v>
      </c>
      <c r="E35" s="23">
        <f>E30</f>
        <v>0.625</v>
      </c>
      <c r="F35" s="23">
        <f>F30</f>
        <v>0.64583333333333337</v>
      </c>
      <c r="G35" s="23" t="str">
        <f>TEXT(C35,"DDD")</f>
        <v>Fri</v>
      </c>
      <c r="H35" s="26">
        <f>ROUND(((Table1[[#This Row],[Date]]+Table1[[#This Row],[End]])-(Table1[[#This Row],[Date]]+Table1[[#This Row],[Start]]))*24,2)</f>
        <v>0.5</v>
      </c>
      <c r="I35" s="31">
        <f>SUMIFS($H$3:H35,$A$3:A35,Table1[[#This Row],[Person]],$B$3:B35,Table1[[#This Row],[Week]],$D$3:D35,"&lt;&gt;Break")</f>
        <v>58.5</v>
      </c>
      <c r="J35" s="25">
        <f>MIN(SUMIFS($H$3:H35,$A$3:A35,Table1[[#This Row],[Person]],$B$3:B35,Table1[[#This Row],[Week]],$D$3:D35,"&lt;&gt;Break"),40)</f>
        <v>40</v>
      </c>
      <c r="K35" s="25" t="b">
        <f>Table1[[#This Row],[CumulativeRegularHours]]&gt;=40</f>
        <v>1</v>
      </c>
      <c r="L35" s="31">
        <f>MAX(Table1[[#This Row],[CumulativeRegularHours]]-Table1[[#This Row],[CumulativeTotalHours]]+Table1[[#This Row],[Hours]],0)</f>
        <v>0</v>
      </c>
      <c r="M35" s="31">
        <f>IF(Table1[[#This Row],[BeginOT]],J34+H35-40,0)</f>
        <v>0.5</v>
      </c>
    </row>
    <row r="36" spans="1:13" x14ac:dyDescent="0.25">
      <c r="A36" t="s">
        <v>34</v>
      </c>
      <c r="B36" s="26">
        <f>WEEKNUM(Table1[[#This Row],[Date]])</f>
        <v>10</v>
      </c>
      <c r="C36" s="22">
        <f>C31+1</f>
        <v>43896</v>
      </c>
      <c r="D36" t="str">
        <f>D31</f>
        <v>Task A</v>
      </c>
      <c r="E36" s="23">
        <f>E31</f>
        <v>0.64583333333333337</v>
      </c>
      <c r="F36" s="23">
        <f>F31</f>
        <v>0.79166666666666663</v>
      </c>
      <c r="G36" s="23" t="str">
        <f>TEXT(C36,"DDD")</f>
        <v>Fri</v>
      </c>
      <c r="H36" s="26">
        <f>ROUND(((Table1[[#This Row],[Date]]+Table1[[#This Row],[End]])-(Table1[[#This Row],[Date]]+Table1[[#This Row],[Start]]))*24,2)</f>
        <v>3.5</v>
      </c>
      <c r="I36" s="31">
        <f>SUMIFS($H$3:H36,$A$3:A36,Table1[[#This Row],[Person]],$B$3:B36,Table1[[#This Row],[Week]],$D$3:D36,"&lt;&gt;Break")</f>
        <v>62</v>
      </c>
      <c r="J36" s="25">
        <f>MIN(SUMIFS($H$3:H36,$A$3:A36,Table1[[#This Row],[Person]],$B$3:B36,Table1[[#This Row],[Week]],$D$3:D36,"&lt;&gt;Break"),40)</f>
        <v>40</v>
      </c>
      <c r="K36" s="25" t="b">
        <f>Table1[[#This Row],[CumulativeRegularHours]]&gt;=40</f>
        <v>1</v>
      </c>
      <c r="L36" s="31">
        <f>MAX(Table1[[#This Row],[CumulativeRegularHours]]-Table1[[#This Row],[CumulativeTotalHours]]+Table1[[#This Row],[Hours]],0)</f>
        <v>0</v>
      </c>
      <c r="M36" s="31">
        <f>IF(Table1[[#This Row],[BeginOT]],J35+H36-40,0)</f>
        <v>3.5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7FDB1-5FF7-4B94-A6B1-566AD20A17CC}">
  <sheetPr>
    <tabColor theme="9"/>
  </sheetPr>
  <dimension ref="A1:J9"/>
  <sheetViews>
    <sheetView workbookViewId="0">
      <selection activeCell="C12" sqref="C12"/>
    </sheetView>
  </sheetViews>
  <sheetFormatPr defaultRowHeight="15" x14ac:dyDescent="0.25"/>
  <cols>
    <col min="1" max="1" width="17.7109375" customWidth="1"/>
    <col min="2" max="3" width="10.7109375" customWidth="1"/>
    <col min="4" max="4" width="11.7109375" bestFit="1" customWidth="1"/>
    <col min="5" max="6" width="10.7109375" customWidth="1"/>
    <col min="7" max="7" width="11.7109375" bestFit="1" customWidth="1"/>
    <col min="8" max="10" width="10.7109375" customWidth="1"/>
    <col min="11" max="11" width="14.140625" bestFit="1" customWidth="1"/>
    <col min="12" max="12" width="8.28515625" bestFit="1" customWidth="1"/>
    <col min="13" max="13" width="16" bestFit="1" customWidth="1"/>
  </cols>
  <sheetData>
    <row r="1" spans="1:10" x14ac:dyDescent="0.25">
      <c r="A1" s="32" t="s">
        <v>27</v>
      </c>
      <c r="B1" t="s">
        <v>34</v>
      </c>
    </row>
    <row r="2" spans="1:10" x14ac:dyDescent="0.25">
      <c r="A2" s="32" t="s">
        <v>31</v>
      </c>
      <c r="B2" s="33">
        <v>9</v>
      </c>
    </row>
    <row r="4" spans="1:10" ht="15.75" thickBot="1" x14ac:dyDescent="0.3">
      <c r="B4" s="32" t="s">
        <v>44</v>
      </c>
    </row>
    <row r="5" spans="1:10" ht="16.5" thickTop="1" thickBot="1" x14ac:dyDescent="0.3">
      <c r="B5" s="36" t="s">
        <v>7</v>
      </c>
      <c r="C5" s="37"/>
      <c r="D5" s="38"/>
      <c r="E5" s="36" t="s">
        <v>8</v>
      </c>
      <c r="F5" s="37"/>
      <c r="G5" s="38"/>
      <c r="H5" s="43" t="s">
        <v>45</v>
      </c>
      <c r="I5" s="34" t="s">
        <v>47</v>
      </c>
      <c r="J5" s="34" t="s">
        <v>48</v>
      </c>
    </row>
    <row r="6" spans="1:10" ht="16.5" thickTop="1" thickBot="1" x14ac:dyDescent="0.3">
      <c r="A6" s="32" t="s">
        <v>42</v>
      </c>
      <c r="B6" t="s">
        <v>46</v>
      </c>
      <c r="C6" t="s">
        <v>22</v>
      </c>
      <c r="D6" s="45" t="s">
        <v>49</v>
      </c>
      <c r="E6" t="s">
        <v>46</v>
      </c>
      <c r="F6" t="s">
        <v>22</v>
      </c>
      <c r="G6" s="45" t="s">
        <v>49</v>
      </c>
      <c r="H6" s="34"/>
      <c r="I6" s="34"/>
      <c r="J6" s="34"/>
    </row>
    <row r="7" spans="1:10" ht="16.5" thickTop="1" thickBot="1" x14ac:dyDescent="0.3">
      <c r="A7" s="33" t="s">
        <v>17</v>
      </c>
      <c r="B7" s="39">
        <v>7.5</v>
      </c>
      <c r="C7" s="40">
        <v>0</v>
      </c>
      <c r="D7" s="46">
        <v>7.5</v>
      </c>
      <c r="E7" s="39">
        <v>3</v>
      </c>
      <c r="F7" s="40">
        <v>0</v>
      </c>
      <c r="G7" s="46">
        <v>3</v>
      </c>
      <c r="H7" s="44">
        <v>10.5</v>
      </c>
      <c r="I7" s="35">
        <v>0</v>
      </c>
      <c r="J7" s="48">
        <v>10.5</v>
      </c>
    </row>
    <row r="8" spans="1:10" ht="16.5" thickTop="1" thickBot="1" x14ac:dyDescent="0.3">
      <c r="A8" s="33" t="s">
        <v>43</v>
      </c>
      <c r="B8" s="41">
        <v>7.5</v>
      </c>
      <c r="C8" s="42">
        <v>0</v>
      </c>
      <c r="D8" s="47">
        <v>7.5</v>
      </c>
      <c r="E8" s="41">
        <v>3</v>
      </c>
      <c r="F8" s="42">
        <v>0</v>
      </c>
      <c r="G8" s="47">
        <v>3</v>
      </c>
      <c r="H8" s="44">
        <v>10.5</v>
      </c>
      <c r="I8" s="35">
        <v>0</v>
      </c>
      <c r="J8" s="48">
        <v>10.5</v>
      </c>
    </row>
    <row r="9" spans="1:10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New input</vt:lpstr>
      <vt:lpstr>report</vt:lpstr>
      <vt:lpstr>TO_Mon</vt:lpstr>
      <vt:lpstr>TO_Mon_IC</vt:lpstr>
    </vt:vector>
  </TitlesOfParts>
  <Company>TransPerfect Translations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TransPerfect</dc:creator>
  <cp:lastModifiedBy>Justin</cp:lastModifiedBy>
  <dcterms:created xsi:type="dcterms:W3CDTF">2020-02-27T09:56:26Z</dcterms:created>
  <dcterms:modified xsi:type="dcterms:W3CDTF">2020-03-01T04:21:03Z</dcterms:modified>
</cp:coreProperties>
</file>