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263" documentId="8_{77BB4A74-835C-4820-A8EB-E5CED8373E37}" xr6:coauthVersionLast="45" xr6:coauthVersionMax="45" xr10:uidLastSave="{EE75F93D-318A-44DB-896E-87BCAED4062E}"/>
  <bookViews>
    <workbookView xWindow="-60" yWindow="-60" windowWidth="28920" windowHeight="15870" firstSheet="1" activeTab="1" xr2:uid="{8E33551B-99B8-4E1E-B551-7C2F096CB211}"/>
  </bookViews>
  <sheets>
    <sheet name="RC" sheetId="1" state="hidden" r:id="rId1"/>
    <sheet name="Voch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4" i="2" l="1"/>
  <c r="K6" i="2"/>
  <c r="K16" i="2"/>
  <c r="G16" i="2" a="1"/>
  <c r="G16" i="2" s="1"/>
  <c r="G15" i="2" a="1"/>
  <c r="G15" i="2" s="1"/>
  <c r="G14" i="2" a="1"/>
  <c r="G14" i="2" s="1"/>
  <c r="G12" i="2" a="1"/>
  <c r="G12" i="2" s="1"/>
  <c r="G10" i="2" a="1"/>
  <c r="G10" i="2" s="1"/>
  <c r="G8" i="2" a="1"/>
  <c r="G8" i="2" s="1"/>
  <c r="G6" i="2" a="1"/>
  <c r="G6" i="2" s="1"/>
  <c r="G4" i="2" a="1"/>
  <c r="G4" i="2" s="1"/>
  <c r="H5" i="2"/>
  <c r="H15" i="2"/>
  <c r="G5" i="2" a="1"/>
  <c r="G5" i="2" s="1"/>
  <c r="F10" i="2" l="1"/>
  <c r="H16" i="2" l="1"/>
  <c r="H4" i="2" l="1"/>
  <c r="D15" i="2" l="1"/>
  <c r="D5" i="2"/>
  <c r="C7" i="2"/>
  <c r="C13" i="2"/>
  <c r="C11" i="2"/>
  <c r="B13" i="2"/>
  <c r="I13" i="2" s="1"/>
  <c r="B11" i="2"/>
  <c r="I11" i="2" s="1"/>
  <c r="B9" i="2"/>
  <c r="I9" i="2" s="1"/>
  <c r="B7" i="2"/>
  <c r="I7" i="2" s="1"/>
  <c r="A15" i="2"/>
  <c r="A13" i="2"/>
  <c r="A11" i="2"/>
  <c r="A9" i="2"/>
  <c r="A83" i="1"/>
  <c r="A81" i="1"/>
  <c r="A79" i="1"/>
  <c r="A77" i="1"/>
  <c r="A7" i="2"/>
  <c r="A5" i="2"/>
  <c r="I18" i="2" l="1"/>
  <c r="J9" i="2" s="1"/>
  <c r="J18" i="2"/>
  <c r="K72" i="1"/>
  <c r="K74" i="1" s="1"/>
  <c r="J7" i="2" l="1"/>
  <c r="K8" i="2" s="1"/>
  <c r="K10" i="2" s="1"/>
  <c r="J11" i="2"/>
  <c r="J13" i="2"/>
  <c r="D83" i="1"/>
  <c r="D73" i="1"/>
  <c r="C79" i="1"/>
  <c r="C81" i="1"/>
  <c r="C75" i="1"/>
  <c r="K12" i="2" l="1"/>
  <c r="K14" i="2" s="1"/>
  <c r="B81" i="1"/>
  <c r="I81" i="1" s="1"/>
  <c r="B79" i="1"/>
  <c r="B77" i="1"/>
  <c r="I77" i="1" s="1"/>
  <c r="B75" i="1"/>
  <c r="I75" i="1" s="1"/>
  <c r="A73" i="1"/>
  <c r="A75" i="1"/>
  <c r="K84" i="1"/>
  <c r="J86" i="1" s="1"/>
  <c r="I79" i="1"/>
  <c r="I86" i="1" l="1"/>
  <c r="J75" i="1"/>
  <c r="D94" i="1"/>
  <c r="D95" i="1"/>
  <c r="L74" i="1"/>
  <c r="D93" i="1" l="1"/>
  <c r="J81" i="1"/>
  <c r="K76" i="1"/>
  <c r="L76" i="1" s="1"/>
  <c r="J77" i="1"/>
  <c r="J79" i="1"/>
  <c r="K78" i="1" l="1"/>
  <c r="L78" i="1"/>
  <c r="K80" i="1"/>
  <c r="L80" i="1" l="1"/>
  <c r="K82" i="1"/>
  <c r="L82" i="1" l="1"/>
  <c r="B38" i="1" l="1"/>
  <c r="B13" i="1"/>
  <c r="B30" i="1"/>
  <c r="B22" i="1"/>
  <c r="D77" i="1" l="1"/>
  <c r="D9" i="2"/>
  <c r="D79" i="1"/>
  <c r="D11" i="2"/>
  <c r="D75" i="1"/>
  <c r="D89" i="1" s="1"/>
  <c r="D7" i="2"/>
  <c r="D81" i="1"/>
  <c r="D13" i="2"/>
  <c r="B50" i="1"/>
  <c r="B53" i="1" s="1"/>
  <c r="D21" i="2" l="1"/>
  <c r="D87" i="1"/>
  <c r="D19" i="2"/>
  <c r="D86" i="1"/>
  <c r="E73" i="1" s="1"/>
  <c r="F74" i="1" s="1"/>
  <c r="D18" i="2"/>
  <c r="E5" i="2" l="1"/>
  <c r="F6" i="2" s="1"/>
  <c r="E15" i="2"/>
  <c r="E77" i="1"/>
  <c r="E75" i="1"/>
  <c r="F76" i="1" s="1"/>
  <c r="F78" i="1" s="1"/>
  <c r="F80" i="1" s="1"/>
  <c r="F82" i="1" s="1"/>
  <c r="E81" i="1"/>
  <c r="E11" i="2"/>
  <c r="E79" i="1"/>
  <c r="E83" i="1"/>
  <c r="E7" i="2"/>
  <c r="E9" i="2"/>
  <c r="E13" i="2"/>
  <c r="H6" i="2" l="1"/>
  <c r="L6" i="2"/>
  <c r="F8" i="2"/>
  <c r="H8" i="2" l="1"/>
  <c r="L8" i="2"/>
  <c r="L10" i="2" l="1"/>
  <c r="H10" i="2"/>
  <c r="F12" i="2"/>
  <c r="H12" i="2" l="1"/>
  <c r="F14" i="2"/>
  <c r="L14" i="2" s="1"/>
  <c r="D27" i="2" l="1"/>
  <c r="D26" i="2"/>
  <c r="L12" i="2"/>
  <c r="H14" i="2"/>
  <c r="D25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<sst xmlns="http://schemas.openxmlformats.org/spreadsheetml/2006/main" count="157" uniqueCount="89">
  <si>
    <r>
      <t xml:space="preserve">q = </t>
    </r>
    <r>
      <rPr>
        <sz val="11"/>
        <color theme="1"/>
        <rFont val="Calibri"/>
        <family val="2"/>
      </rPr>
      <t>αg X (Tbi – Tbui) =   1/R X (Tbi – Tbui)</t>
    </r>
  </si>
  <si>
    <r>
      <t>R = d/</t>
    </r>
    <r>
      <rPr>
        <sz val="11"/>
        <color theme="1"/>
        <rFont val="Calibri"/>
        <family val="2"/>
      </rPr>
      <t>λ</t>
    </r>
  </si>
  <si>
    <t>U:</t>
  </si>
  <si>
    <r>
      <rPr>
        <b/>
        <sz val="11"/>
        <color theme="1"/>
        <rFont val="Calibri"/>
        <family val="2"/>
        <scheme val="minor"/>
      </rPr>
      <t>R</t>
    </r>
    <r>
      <rPr>
        <sz val="9"/>
        <color theme="1"/>
        <rFont val="Calibri"/>
        <family val="2"/>
        <scheme val="minor"/>
      </rPr>
      <t>lucht op lucht</t>
    </r>
  </si>
  <si>
    <t>m².K/W</t>
  </si>
  <si>
    <t>waarde van de plek binnen = binnen, buiten = buiten</t>
  </si>
  <si>
    <r>
      <t>R</t>
    </r>
    <r>
      <rPr>
        <sz val="9"/>
        <color theme="1"/>
        <rFont val="Calibri"/>
        <family val="2"/>
        <scheme val="minor"/>
      </rPr>
      <t>spouw</t>
    </r>
    <r>
      <rPr>
        <sz val="11"/>
        <color theme="1"/>
        <rFont val="Calibri"/>
        <family val="2"/>
        <scheme val="minor"/>
      </rPr>
      <t>:</t>
    </r>
  </si>
  <si>
    <t>De spouw is:</t>
  </si>
  <si>
    <t xml:space="preserve"> </t>
  </si>
  <si>
    <t>Niet geventileerd</t>
  </si>
  <si>
    <t>Zwak geventileerd</t>
  </si>
  <si>
    <t>Sterk geventileerd</t>
  </si>
  <si>
    <t>Dikte lucht spouw</t>
  </si>
  <si>
    <t>Dikte materiaal</t>
  </si>
  <si>
    <t>λ waarde</t>
  </si>
  <si>
    <t>W/mK</t>
  </si>
  <si>
    <t>mm</t>
  </si>
  <si>
    <r>
      <t>R</t>
    </r>
    <r>
      <rPr>
        <sz val="9"/>
        <color theme="1"/>
        <rFont val="Calibri"/>
        <family val="2"/>
        <scheme val="minor"/>
      </rPr>
      <t>waarde</t>
    </r>
    <r>
      <rPr>
        <sz val="11"/>
        <color theme="1"/>
        <rFont val="Calibri"/>
        <family val="2"/>
        <scheme val="minor"/>
      </rPr>
      <t>:</t>
    </r>
  </si>
  <si>
    <t>Niet aanwezig</t>
  </si>
  <si>
    <t>Lucht spouw</t>
  </si>
  <si>
    <t>Isolatie</t>
  </si>
  <si>
    <t>Lucht weerstand</t>
  </si>
  <si>
    <t>zie tb boek blz 124 voor        λ-waarde</t>
  </si>
  <si>
    <t>Rc-waarde VLOER: minimaal 3,5 m2K/W</t>
  </si>
  <si>
    <t>Rc-waarde GEVEL: minimaal 4,5 m2K/W</t>
  </si>
  <si>
    <t>Rc-waarde DAK: minimaal 6,0 m2K/W</t>
  </si>
  <si>
    <t>VOCHT</t>
  </si>
  <si>
    <t>Winter</t>
  </si>
  <si>
    <t>Pa</t>
  </si>
  <si>
    <t>g/m3</t>
  </si>
  <si>
    <t>Temp °C</t>
  </si>
  <si>
    <t>–0</t>
  </si>
  <si>
    <t>–1</t>
  </si>
  <si>
    <t>–2</t>
  </si>
  <si>
    <t>–3</t>
  </si>
  <si>
    <t>–4</t>
  </si>
  <si>
    <t>–5</t>
  </si>
  <si>
    <t>–6</t>
  </si>
  <si>
    <t>–7</t>
  </si>
  <si>
    <t>–8</t>
  </si>
  <si>
    <t>–9</t>
  </si>
  <si>
    <t>–10</t>
  </si>
  <si>
    <t>–11</t>
  </si>
  <si>
    <t>–12</t>
  </si>
  <si>
    <t>–13</t>
  </si>
  <si>
    <t>–14</t>
  </si>
  <si>
    <t>–15</t>
  </si>
  <si>
    <t>–16</t>
  </si>
  <si>
    <t>–17</t>
  </si>
  <si>
    <t>–18</t>
  </si>
  <si>
    <t>–19</t>
  </si>
  <si>
    <t>–20</t>
  </si>
  <si>
    <t>c max</t>
  </si>
  <si>
    <t>De verzadigde waterdampspanning ps in N/m2</t>
  </si>
  <si>
    <t>d</t>
  </si>
  <si>
    <t>λ</t>
  </si>
  <si>
    <t>R</t>
  </si>
  <si>
    <t>∆T</t>
  </si>
  <si>
    <t>T</t>
  </si>
  <si>
    <t>Pmax</t>
  </si>
  <si>
    <t>μ</t>
  </si>
  <si>
    <t>μ.d</t>
  </si>
  <si>
    <t>∆P</t>
  </si>
  <si>
    <t>Pwerk.</t>
  </si>
  <si>
    <t>φ</t>
  </si>
  <si>
    <t>m</t>
  </si>
  <si>
    <t>W/m.K</t>
  </si>
  <si>
    <t>m2.K/W</t>
  </si>
  <si>
    <t>ºC</t>
  </si>
  <si>
    <t>%</t>
  </si>
  <si>
    <t>totale warmteweerstand:</t>
  </si>
  <si>
    <t>Rl</t>
  </si>
  <si>
    <r>
      <t>∑ μ</t>
    </r>
    <r>
      <rPr>
        <b/>
        <sz val="8"/>
        <rFont val="Tahoma"/>
        <family val="2"/>
      </rPr>
      <t>n.</t>
    </r>
    <r>
      <rPr>
        <b/>
        <sz val="11"/>
        <rFont val="Tahoma"/>
        <family val="2"/>
      </rPr>
      <t>d</t>
    </r>
    <r>
      <rPr>
        <b/>
        <sz val="8"/>
        <rFont val="Tahoma"/>
        <family val="2"/>
      </rPr>
      <t>n</t>
    </r>
  </si>
  <si>
    <t>warmtedoorgangscoefficient:</t>
  </si>
  <si>
    <t>U</t>
  </si>
  <si>
    <t>W/m2.K</t>
  </si>
  <si>
    <t>Rc</t>
  </si>
  <si>
    <t>temperatuurfactor:</t>
  </si>
  <si>
    <t>f</t>
  </si>
  <si>
    <t>g =</t>
  </si>
  <si>
    <t>gr/m2</t>
  </si>
  <si>
    <t>g in</t>
  </si>
  <si>
    <t>g uit</t>
  </si>
  <si>
    <t>Buitenblad</t>
  </si>
  <si>
    <t>Binnenblad</t>
  </si>
  <si>
    <r>
      <t>Buiten R</t>
    </r>
    <r>
      <rPr>
        <sz val="9"/>
        <color theme="1"/>
        <rFont val="Calibri"/>
        <family val="2"/>
        <scheme val="minor"/>
      </rPr>
      <t>se</t>
    </r>
    <r>
      <rPr>
        <sz val="11"/>
        <color theme="1"/>
        <rFont val="Calibri"/>
        <family val="2"/>
        <scheme val="minor"/>
      </rPr>
      <t>:</t>
    </r>
  </si>
  <si>
    <r>
      <t>Binnen R</t>
    </r>
    <r>
      <rPr>
        <sz val="9"/>
        <color theme="1"/>
        <rFont val="Calibri"/>
        <family val="2"/>
        <scheme val="minor"/>
      </rPr>
      <t>si</t>
    </r>
    <r>
      <rPr>
        <sz val="11"/>
        <color theme="1"/>
        <rFont val="Calibri"/>
        <family val="2"/>
        <scheme val="minor"/>
      </rPr>
      <t>:</t>
    </r>
  </si>
  <si>
    <t>Tabbellen boek</t>
  </si>
  <si>
    <t>relatieve vochtigheid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</si>
</sst>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"/>
    <numFmt numFmtId="166" formatCode="0;\-0;\-0"/>
  </numFmts>
  <fonts count="13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3F3F3F"/>
      <name val="Calibri"/>
      <family val="2"/>
      <scheme val="minor"/>
    </font>
    <font>
      <sz val="10"/>
      <name val="Arial"/>
      <family val="2"/>
      <charset val="204"/>
    </font>
    <font>
      <sz val="11"/>
      <name val="Tahoma"/>
      <family val="2"/>
    </font>
    <font>
      <b/>
      <sz val="11"/>
      <name val="Tahoma"/>
      <family val="2"/>
    </font>
    <font>
      <sz val="11"/>
      <color indexed="10"/>
      <name val="Tahoma"/>
      <family val="2"/>
    </font>
    <font>
      <b/>
      <sz val="11"/>
      <color indexed="10"/>
      <name val="Tahoma"/>
      <family val="2"/>
    </font>
    <font>
      <b/>
      <sz val="8"/>
      <name val="Tahoma"/>
      <family val="2"/>
    </font>
    <font>
      <sz val="10"/>
      <name val="Arial"/>
      <family val="2"/>
    </font>
    <font>
      <sz val="9"/>
      <color rgb="FF0061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2F2F2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C6EFCE"/>
      </patternFill>
    </fill>
  </fills>
  <borders count="19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4">
    <xf numFmtId="0" fontId="0" fillId="0" borderId="0"/>
    <xf numFmtId="0" fontId="4" fillId="3" borderId="1" applyNumberFormat="0" applyAlignment="0" applyProtection="0"/>
    <xf numFmtId="0" fontId="5" fillId="0" borderId="0"/>
    <xf numFmtId="0" fontId="12" fillId="9" borderId="0" applyNumberFormat="0" applyBorder="0" applyAlignment="0" applyProtection="0"/>
  </cellStyleXfs>
  <cellXfs count="157">
    <xf numFmtId="0" fontId="0" fillId="0" borderId="0" xfId="0"/>
    <xf numFmtId="0" fontId="0" fillId="0" borderId="0" xfId="0" applyAlignment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2" xfId="0" applyBorder="1"/>
    <xf numFmtId="0" fontId="0" fillId="2" borderId="0" xfId="0" applyFill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/>
    <xf numFmtId="0" fontId="0" fillId="0" borderId="0" xfId="0" applyBorder="1" applyAlignment="1"/>
    <xf numFmtId="0" fontId="0" fillId="0" borderId="6" xfId="0" applyBorder="1" applyAlignment="1"/>
    <xf numFmtId="0" fontId="2" fillId="4" borderId="2" xfId="0" applyFont="1" applyFill="1" applyBorder="1"/>
    <xf numFmtId="0" fontId="0" fillId="4" borderId="3" xfId="0" applyFill="1" applyBorder="1"/>
    <xf numFmtId="0" fontId="0" fillId="4" borderId="4" xfId="0" applyFill="1" applyBorder="1"/>
    <xf numFmtId="0" fontId="2" fillId="4" borderId="5" xfId="0" applyFont="1" applyFill="1" applyBorder="1"/>
    <xf numFmtId="0" fontId="0" fillId="4" borderId="0" xfId="0" applyFill="1" applyBorder="1"/>
    <xf numFmtId="0" fontId="0" fillId="4" borderId="6" xfId="0" applyFill="1" applyBorder="1"/>
    <xf numFmtId="0" fontId="4" fillId="3" borderId="1" xfId="1"/>
    <xf numFmtId="0" fontId="4" fillId="3" borderId="1" xfId="1" applyAlignment="1">
      <alignment horizontal="center"/>
    </xf>
    <xf numFmtId="2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64" fontId="0" fillId="6" borderId="8" xfId="0" applyNumberFormat="1" applyFill="1" applyBorder="1" applyAlignment="1">
      <alignment horizontal="center"/>
    </xf>
    <xf numFmtId="0" fontId="2" fillId="0" borderId="0" xfId="0" applyFont="1"/>
    <xf numFmtId="9" fontId="0" fillId="0" borderId="0" xfId="0" applyNumberFormat="1"/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13" xfId="0" applyBorder="1" applyAlignment="1">
      <alignment horizontal="center" vertical="center" wrapText="1"/>
    </xf>
    <xf numFmtId="0" fontId="6" fillId="7" borderId="0" xfId="2" applyFont="1" applyFill="1"/>
    <xf numFmtId="0" fontId="7" fillId="7" borderId="2" xfId="2" applyFont="1" applyFill="1" applyBorder="1" applyAlignment="1">
      <alignment horizontal="center"/>
    </xf>
    <xf numFmtId="0" fontId="7" fillId="7" borderId="14" xfId="2" applyFont="1" applyFill="1" applyBorder="1" applyAlignment="1">
      <alignment horizontal="center"/>
    </xf>
    <xf numFmtId="0" fontId="7" fillId="7" borderId="3" xfId="2" applyFont="1" applyFill="1" applyBorder="1" applyAlignment="1">
      <alignment horizontal="center"/>
    </xf>
    <xf numFmtId="0" fontId="7" fillId="7" borderId="4" xfId="2" applyFont="1" applyFill="1" applyBorder="1" applyAlignment="1">
      <alignment horizontal="center"/>
    </xf>
    <xf numFmtId="0" fontId="7" fillId="7" borderId="14" xfId="2" applyFont="1" applyFill="1" applyBorder="1"/>
    <xf numFmtId="0" fontId="6" fillId="7" borderId="0" xfId="2" applyFont="1" applyFill="1" applyAlignment="1">
      <alignment horizontal="center"/>
    </xf>
    <xf numFmtId="0" fontId="6" fillId="7" borderId="7" xfId="2" applyFont="1" applyFill="1" applyBorder="1" applyAlignment="1">
      <alignment horizontal="center"/>
    </xf>
    <xf numFmtId="0" fontId="6" fillId="7" borderId="15" xfId="2" applyFont="1" applyFill="1" applyBorder="1" applyAlignment="1">
      <alignment horizontal="center"/>
    </xf>
    <xf numFmtId="0" fontId="6" fillId="7" borderId="8" xfId="2" applyFont="1" applyFill="1" applyBorder="1" applyAlignment="1">
      <alignment horizontal="center"/>
    </xf>
    <xf numFmtId="0" fontId="6" fillId="7" borderId="9" xfId="2" applyFont="1" applyFill="1" applyBorder="1" applyAlignment="1">
      <alignment horizontal="center"/>
    </xf>
    <xf numFmtId="0" fontId="6" fillId="7" borderId="15" xfId="2" applyFont="1" applyFill="1" applyBorder="1"/>
    <xf numFmtId="0" fontId="7" fillId="7" borderId="7" xfId="2" applyFont="1" applyFill="1" applyBorder="1" applyAlignment="1">
      <alignment horizontal="center"/>
    </xf>
    <xf numFmtId="0" fontId="6" fillId="7" borderId="9" xfId="2" applyFont="1" applyFill="1" applyBorder="1"/>
    <xf numFmtId="0" fontId="8" fillId="7" borderId="0" xfId="2" applyFont="1" applyFill="1"/>
    <xf numFmtId="0" fontId="6" fillId="7" borderId="14" xfId="2" applyFont="1" applyFill="1" applyBorder="1"/>
    <xf numFmtId="0" fontId="6" fillId="7" borderId="3" xfId="2" applyFont="1" applyFill="1" applyBorder="1"/>
    <xf numFmtId="2" fontId="9" fillId="7" borderId="14" xfId="2" applyNumberFormat="1" applyFont="1" applyFill="1" applyBorder="1"/>
    <xf numFmtId="0" fontId="7" fillId="8" borderId="14" xfId="2" applyFont="1" applyFill="1" applyBorder="1"/>
    <xf numFmtId="2" fontId="6" fillId="7" borderId="14" xfId="2" applyNumberFormat="1" applyFont="1" applyFill="1" applyBorder="1"/>
    <xf numFmtId="1" fontId="7" fillId="8" borderId="14" xfId="2" applyNumberFormat="1" applyFont="1" applyFill="1" applyBorder="1"/>
    <xf numFmtId="9" fontId="9" fillId="7" borderId="0" xfId="2" applyNumberFormat="1" applyFont="1" applyFill="1" applyAlignment="1">
      <alignment horizontal="center"/>
    </xf>
    <xf numFmtId="0" fontId="6" fillId="7" borderId="16" xfId="2" applyFont="1" applyFill="1" applyBorder="1"/>
    <xf numFmtId="164" fontId="9" fillId="7" borderId="16" xfId="2" applyNumberFormat="1" applyFont="1" applyFill="1" applyBorder="1"/>
    <xf numFmtId="2" fontId="6" fillId="7" borderId="0" xfId="2" applyNumberFormat="1" applyFont="1" applyFill="1" applyBorder="1"/>
    <xf numFmtId="2" fontId="7" fillId="7" borderId="16" xfId="2" applyNumberFormat="1" applyFont="1" applyFill="1" applyBorder="1"/>
    <xf numFmtId="0" fontId="7" fillId="8" borderId="16" xfId="2" applyFont="1" applyFill="1" applyBorder="1"/>
    <xf numFmtId="2" fontId="6" fillId="7" borderId="16" xfId="2" applyNumberFormat="1" applyFont="1" applyFill="1" applyBorder="1"/>
    <xf numFmtId="1" fontId="7" fillId="8" borderId="16" xfId="2" applyNumberFormat="1" applyFont="1" applyFill="1" applyBorder="1"/>
    <xf numFmtId="164" fontId="6" fillId="7" borderId="16" xfId="2" applyNumberFormat="1" applyFont="1" applyFill="1" applyBorder="1"/>
    <xf numFmtId="1" fontId="6" fillId="7" borderId="16" xfId="2" applyNumberFormat="1" applyFont="1" applyFill="1" applyBorder="1"/>
    <xf numFmtId="0" fontId="7" fillId="7" borderId="0" xfId="2" applyFont="1" applyFill="1"/>
    <xf numFmtId="164" fontId="8" fillId="7" borderId="16" xfId="2" applyNumberFormat="1" applyFont="1" applyFill="1" applyBorder="1"/>
    <xf numFmtId="165" fontId="6" fillId="7" borderId="16" xfId="2" applyNumberFormat="1" applyFont="1" applyFill="1" applyBorder="1"/>
    <xf numFmtId="164" fontId="6" fillId="7" borderId="15" xfId="2" applyNumberFormat="1" applyFont="1" applyFill="1" applyBorder="1"/>
    <xf numFmtId="0" fontId="6" fillId="7" borderId="8" xfId="2" applyFont="1" applyFill="1" applyBorder="1"/>
    <xf numFmtId="2" fontId="9" fillId="7" borderId="15" xfId="2" applyNumberFormat="1" applyFont="1" applyFill="1" applyBorder="1"/>
    <xf numFmtId="0" fontId="7" fillId="8" borderId="15" xfId="2" applyFont="1" applyFill="1" applyBorder="1"/>
    <xf numFmtId="2" fontId="6" fillId="7" borderId="15" xfId="2" applyNumberFormat="1" applyFont="1" applyFill="1" applyBorder="1"/>
    <xf numFmtId="1" fontId="7" fillId="8" borderId="15" xfId="2" applyNumberFormat="1" applyFont="1" applyFill="1" applyBorder="1"/>
    <xf numFmtId="0" fontId="6" fillId="7" borderId="0" xfId="2" applyFont="1" applyFill="1" applyBorder="1"/>
    <xf numFmtId="164" fontId="6" fillId="7" borderId="0" xfId="2" applyNumberFormat="1" applyFont="1" applyFill="1" applyBorder="1"/>
    <xf numFmtId="2" fontId="7" fillId="7" borderId="0" xfId="2" applyNumberFormat="1" applyFont="1" applyFill="1" applyBorder="1"/>
    <xf numFmtId="0" fontId="5" fillId="7" borderId="0" xfId="2" applyFill="1"/>
    <xf numFmtId="2" fontId="6" fillId="7" borderId="0" xfId="2" applyNumberFormat="1" applyFont="1" applyFill="1"/>
    <xf numFmtId="0" fontId="6" fillId="7" borderId="0" xfId="2" applyFont="1" applyFill="1" applyAlignment="1">
      <alignment horizontal="right"/>
    </xf>
    <xf numFmtId="164" fontId="7" fillId="8" borderId="14" xfId="2" applyNumberFormat="1" applyFont="1" applyFill="1" applyBorder="1"/>
    <xf numFmtId="0" fontId="7" fillId="7" borderId="0" xfId="2" applyFont="1" applyFill="1" applyAlignment="1">
      <alignment horizontal="center"/>
    </xf>
    <xf numFmtId="2" fontId="6" fillId="8" borderId="17" xfId="2" applyNumberFormat="1" applyFont="1" applyFill="1" applyBorder="1"/>
    <xf numFmtId="1" fontId="6" fillId="7" borderId="0" xfId="2" applyNumberFormat="1" applyFont="1" applyFill="1"/>
    <xf numFmtId="164" fontId="7" fillId="8" borderId="16" xfId="2" applyNumberFormat="1" applyFont="1" applyFill="1" applyBorder="1"/>
    <xf numFmtId="164" fontId="6" fillId="8" borderId="16" xfId="2" applyNumberFormat="1" applyFont="1" applyFill="1" applyBorder="1"/>
    <xf numFmtId="0" fontId="6" fillId="8" borderId="16" xfId="2" applyFont="1" applyFill="1" applyBorder="1"/>
    <xf numFmtId="164" fontId="6" fillId="8" borderId="15" xfId="2" applyNumberFormat="1" applyFont="1" applyFill="1" applyBorder="1"/>
    <xf numFmtId="0" fontId="11" fillId="7" borderId="0" xfId="2" applyFont="1" applyFill="1" applyAlignment="1">
      <alignment horizontal="center"/>
    </xf>
    <xf numFmtId="164" fontId="5" fillId="7" borderId="0" xfId="2" applyNumberFormat="1" applyFill="1"/>
    <xf numFmtId="0" fontId="11" fillId="7" borderId="0" xfId="2" applyFont="1" applyFill="1"/>
    <xf numFmtId="0" fontId="0" fillId="0" borderId="0" xfId="0" applyFill="1" applyBorder="1"/>
    <xf numFmtId="0" fontId="6" fillId="0" borderId="0" xfId="2" applyFont="1" applyFill="1" applyBorder="1" applyAlignment="1">
      <alignment horizontal="center"/>
    </xf>
    <xf numFmtId="0" fontId="6" fillId="0" borderId="0" xfId="2" applyFont="1" applyFill="1" applyBorder="1"/>
    <xf numFmtId="9" fontId="9" fillId="0" borderId="0" xfId="2" applyNumberFormat="1" applyFont="1" applyFill="1" applyBorder="1" applyAlignment="1">
      <alignment horizontal="center"/>
    </xf>
    <xf numFmtId="0" fontId="5" fillId="0" borderId="0" xfId="2" applyFill="1" applyBorder="1"/>
    <xf numFmtId="0" fontId="0" fillId="0" borderId="18" xfId="0" applyBorder="1" applyAlignment="1">
      <alignment vertical="center" wrapText="1"/>
    </xf>
    <xf numFmtId="2" fontId="6" fillId="8" borderId="14" xfId="2" applyNumberFormat="1" applyFont="1" applyFill="1" applyBorder="1"/>
    <xf numFmtId="0" fontId="6" fillId="0" borderId="0" xfId="2" applyFont="1" applyFill="1"/>
    <xf numFmtId="0" fontId="6" fillId="0" borderId="0" xfId="2" applyFont="1" applyFill="1" applyAlignment="1">
      <alignment horizontal="right"/>
    </xf>
    <xf numFmtId="0" fontId="6" fillId="0" borderId="0" xfId="2" applyFont="1" applyFill="1" applyAlignment="1">
      <alignment horizontal="center"/>
    </xf>
    <xf numFmtId="164" fontId="6" fillId="0" borderId="16" xfId="2" applyNumberFormat="1" applyFont="1" applyFill="1" applyBorder="1"/>
    <xf numFmtId="0" fontId="6" fillId="0" borderId="16" xfId="2" applyFont="1" applyFill="1" applyBorder="1"/>
    <xf numFmtId="164" fontId="6" fillId="0" borderId="15" xfId="2" applyNumberFormat="1" applyFont="1" applyFill="1" applyBorder="1"/>
    <xf numFmtId="0" fontId="5" fillId="0" borderId="0" xfId="2" applyFill="1"/>
    <xf numFmtId="0" fontId="11" fillId="0" borderId="0" xfId="2" applyFont="1" applyFill="1" applyAlignment="1">
      <alignment horizontal="center"/>
    </xf>
    <xf numFmtId="164" fontId="5" fillId="0" borderId="0" xfId="2" applyNumberFormat="1" applyFill="1"/>
    <xf numFmtId="0" fontId="11" fillId="0" borderId="0" xfId="2" applyFont="1" applyFill="1"/>
    <xf numFmtId="0" fontId="0" fillId="0" borderId="0" xfId="0" applyFill="1"/>
    <xf numFmtId="9" fontId="0" fillId="0" borderId="0" xfId="0" applyNumberFormat="1" applyFill="1"/>
    <xf numFmtId="0" fontId="8" fillId="0" borderId="0" xfId="2" applyFont="1" applyFill="1"/>
    <xf numFmtId="0" fontId="7" fillId="0" borderId="0" xfId="2" applyFont="1" applyFill="1"/>
    <xf numFmtId="0" fontId="7" fillId="0" borderId="2" xfId="2" applyFont="1" applyFill="1" applyBorder="1" applyAlignment="1">
      <alignment horizontal="center"/>
    </xf>
    <xf numFmtId="0" fontId="7" fillId="0" borderId="14" xfId="2" applyFont="1" applyFill="1" applyBorder="1" applyAlignment="1">
      <alignment horizontal="center"/>
    </xf>
    <xf numFmtId="0" fontId="6" fillId="0" borderId="7" xfId="2" applyFont="1" applyFill="1" applyBorder="1" applyAlignment="1">
      <alignment horizontal="center"/>
    </xf>
    <xf numFmtId="0" fontId="6" fillId="0" borderId="15" xfId="2" applyFont="1" applyFill="1" applyBorder="1" applyAlignment="1">
      <alignment horizontal="center"/>
    </xf>
    <xf numFmtId="0" fontId="6" fillId="0" borderId="14" xfId="2" applyFont="1" applyFill="1" applyBorder="1"/>
    <xf numFmtId="165" fontId="6" fillId="0" borderId="16" xfId="2" applyNumberFormat="1" applyFont="1" applyFill="1" applyBorder="1"/>
    <xf numFmtId="0" fontId="6" fillId="0" borderId="15" xfId="2" applyFont="1" applyFill="1" applyBorder="1"/>
    <xf numFmtId="0" fontId="7" fillId="0" borderId="3" xfId="2" applyFont="1" applyFill="1" applyBorder="1" applyAlignment="1">
      <alignment horizontal="center"/>
    </xf>
    <xf numFmtId="0" fontId="7" fillId="0" borderId="4" xfId="2" applyFont="1" applyFill="1" applyBorder="1" applyAlignment="1">
      <alignment horizontal="center"/>
    </xf>
    <xf numFmtId="0" fontId="6" fillId="0" borderId="8" xfId="2" applyFont="1" applyFill="1" applyBorder="1" applyAlignment="1">
      <alignment horizontal="center"/>
    </xf>
    <xf numFmtId="0" fontId="6" fillId="0" borderId="9" xfId="2" applyFont="1" applyFill="1" applyBorder="1" applyAlignment="1">
      <alignment horizontal="center"/>
    </xf>
    <xf numFmtId="0" fontId="6" fillId="0" borderId="3" xfId="2" applyFont="1" applyFill="1" applyBorder="1"/>
    <xf numFmtId="2" fontId="9" fillId="0" borderId="14" xfId="2" applyNumberFormat="1" applyFont="1" applyFill="1" applyBorder="1"/>
    <xf numFmtId="164" fontId="9" fillId="0" borderId="16" xfId="2" applyNumberFormat="1" applyFont="1" applyFill="1" applyBorder="1"/>
    <xf numFmtId="2" fontId="6" fillId="0" borderId="0" xfId="2" applyNumberFormat="1" applyFont="1" applyFill="1" applyBorder="1"/>
    <xf numFmtId="2" fontId="7" fillId="0" borderId="16" xfId="2" applyNumberFormat="1" applyFont="1" applyFill="1" applyBorder="1"/>
    <xf numFmtId="164" fontId="8" fillId="0" borderId="16" xfId="2" applyNumberFormat="1" applyFont="1" applyFill="1" applyBorder="1"/>
    <xf numFmtId="0" fontId="6" fillId="0" borderId="8" xfId="2" applyFont="1" applyFill="1" applyBorder="1"/>
    <xf numFmtId="2" fontId="9" fillId="0" borderId="15" xfId="2" applyNumberFormat="1" applyFont="1" applyFill="1" applyBorder="1"/>
    <xf numFmtId="164" fontId="6" fillId="0" borderId="0" xfId="2" applyNumberFormat="1" applyFont="1" applyFill="1" applyBorder="1"/>
    <xf numFmtId="2" fontId="7" fillId="0" borderId="0" xfId="2" applyNumberFormat="1" applyFont="1" applyFill="1" applyBorder="1"/>
    <xf numFmtId="0" fontId="7" fillId="0" borderId="0" xfId="2" applyFont="1" applyFill="1" applyAlignment="1">
      <alignment horizontal="center"/>
    </xf>
    <xf numFmtId="0" fontId="7" fillId="0" borderId="14" xfId="2" applyFont="1" applyFill="1" applyBorder="1"/>
    <xf numFmtId="0" fontId="7" fillId="0" borderId="7" xfId="2" applyFont="1" applyFill="1" applyBorder="1" applyAlignment="1">
      <alignment horizontal="center"/>
    </xf>
    <xf numFmtId="0" fontId="6" fillId="0" borderId="9" xfId="2" applyFont="1" applyFill="1" applyBorder="1"/>
    <xf numFmtId="2" fontId="6" fillId="0" borderId="14" xfId="2" applyNumberFormat="1" applyFont="1" applyFill="1" applyBorder="1"/>
    <xf numFmtId="2" fontId="6" fillId="0" borderId="16" xfId="2" applyNumberFormat="1" applyFont="1" applyFill="1" applyBorder="1"/>
    <xf numFmtId="1" fontId="6" fillId="0" borderId="16" xfId="2" applyNumberFormat="1" applyFont="1" applyFill="1" applyBorder="1"/>
    <xf numFmtId="2" fontId="6" fillId="0" borderId="15" xfId="2" applyNumberFormat="1" applyFont="1" applyFill="1" applyBorder="1"/>
    <xf numFmtId="2" fontId="6" fillId="0" borderId="0" xfId="2" applyNumberFormat="1" applyFont="1" applyFill="1"/>
    <xf numFmtId="1" fontId="6" fillId="0" borderId="0" xfId="2" applyNumberFormat="1" applyFont="1" applyFill="1"/>
    <xf numFmtId="9" fontId="9" fillId="0" borderId="0" xfId="2" applyNumberFormat="1" applyFont="1" applyFill="1" applyAlignment="1">
      <alignment horizontal="center"/>
    </xf>
    <xf numFmtId="2" fontId="5" fillId="0" borderId="0" xfId="2" applyNumberFormat="1" applyFill="1" applyBorder="1"/>
    <xf numFmtId="0" fontId="5" fillId="0" borderId="0" xfId="2" applyNumberFormat="1" applyFill="1" applyBorder="1"/>
    <xf numFmtId="166" fontId="0" fillId="0" borderId="13" xfId="0" applyNumberFormat="1" applyBorder="1" applyAlignment="1">
      <alignment horizontal="center" vertical="center" wrapText="1"/>
    </xf>
    <xf numFmtId="0" fontId="12" fillId="9" borderId="14" xfId="3" applyBorder="1"/>
    <xf numFmtId="0" fontId="0" fillId="5" borderId="2" xfId="0" applyFill="1" applyBorder="1" applyAlignment="1">
      <alignment horizontal="center" vertical="top" wrapText="1"/>
    </xf>
    <xf numFmtId="0" fontId="0" fillId="5" borderId="4" xfId="0" applyFill="1" applyBorder="1" applyAlignment="1">
      <alignment horizontal="center" vertical="top" wrapText="1"/>
    </xf>
    <xf numFmtId="0" fontId="0" fillId="5" borderId="7" xfId="0" applyFill="1" applyBorder="1" applyAlignment="1">
      <alignment horizontal="center" vertical="top" wrapText="1"/>
    </xf>
    <xf numFmtId="0" fontId="0" fillId="5" borderId="9" xfId="0" applyFill="1" applyBorder="1" applyAlignment="1">
      <alignment horizontal="center" vertical="top" wrapText="1"/>
    </xf>
    <xf numFmtId="0" fontId="0" fillId="5" borderId="0" xfId="0" applyFill="1" applyAlignment="1">
      <alignment horizontal="center"/>
    </xf>
  </cellXfs>
  <cellStyles count="4">
    <cellStyle name="Good" xfId="3" builtinId="26"/>
    <cellStyle name="Normal" xfId="0" builtinId="0"/>
    <cellStyle name="Output" xfId="1" builtinId="21"/>
    <cellStyle name="Standaard 2" xfId="2" xr:uid="{95B11A2E-EC16-4B69-8BAB-648F9521A28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9526</xdr:colOff>
      <xdr:row>38</xdr:row>
      <xdr:rowOff>29566</xdr:rowOff>
    </xdr:from>
    <xdr:to>
      <xdr:col>8</xdr:col>
      <xdr:colOff>647701</xdr:colOff>
      <xdr:row>48</xdr:row>
      <xdr:rowOff>140495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94FCE35B-06DE-401E-A56D-73730518DF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43351" y="6906616"/>
          <a:ext cx="4414838" cy="2042122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54</xdr:row>
      <xdr:rowOff>123825</xdr:rowOff>
    </xdr:from>
    <xdr:to>
      <xdr:col>3</xdr:col>
      <xdr:colOff>66292</xdr:colOff>
      <xdr:row>56</xdr:row>
      <xdr:rowOff>152345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223EFE9C-7526-462A-B802-CD04A4EA52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7625" y="9896475"/>
          <a:ext cx="3304792" cy="40952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C52289-C15B-4DAF-A0B1-DDF1004E9233}">
  <dimension ref="A1:Z104"/>
  <sheetViews>
    <sheetView topLeftCell="A32" zoomScale="70" zoomScaleNormal="70" workbookViewId="0">
      <selection activeCell="O91" sqref="O33:Z91"/>
    </sheetView>
  </sheetViews>
  <sheetFormatPr defaultRowHeight="15" x14ac:dyDescent="0.25"/>
  <cols>
    <col min="1" max="1" width="18.7109375" customWidth="1"/>
    <col min="2" max="2" width="18.28515625" customWidth="1"/>
    <col min="4" max="4" width="13.140625" bestFit="1" customWidth="1"/>
    <col min="6" max="12" width="14.5703125" customWidth="1"/>
    <col min="15" max="15" width="8.5703125" customWidth="1"/>
    <col min="16" max="16" width="7.7109375" customWidth="1"/>
  </cols>
  <sheetData>
    <row r="1" spans="1:12" x14ac:dyDescent="0.25">
      <c r="A1" t="s">
        <v>0</v>
      </c>
    </row>
    <row r="3" spans="1:12" x14ac:dyDescent="0.25">
      <c r="A3" t="s">
        <v>1</v>
      </c>
    </row>
    <row r="8" spans="1:12" x14ac:dyDescent="0.25">
      <c r="A8" s="19" t="s">
        <v>83</v>
      </c>
      <c r="B8" s="20"/>
      <c r="C8" s="21"/>
      <c r="E8" s="152" t="s">
        <v>22</v>
      </c>
      <c r="F8" s="153"/>
    </row>
    <row r="9" spans="1:12" x14ac:dyDescent="0.25">
      <c r="A9" s="4"/>
      <c r="B9" s="5"/>
      <c r="C9" s="6"/>
      <c r="E9" s="154"/>
      <c r="F9" s="155"/>
    </row>
    <row r="10" spans="1:12" x14ac:dyDescent="0.25">
      <c r="A10" s="4" t="s">
        <v>13</v>
      </c>
      <c r="B10" s="25">
        <v>100</v>
      </c>
      <c r="C10" s="6" t="s">
        <v>16</v>
      </c>
    </row>
    <row r="11" spans="1:12" x14ac:dyDescent="0.25">
      <c r="A11" s="4" t="s">
        <v>14</v>
      </c>
      <c r="B11" s="25">
        <v>1</v>
      </c>
      <c r="C11" s="6" t="s">
        <v>15</v>
      </c>
    </row>
    <row r="12" spans="1:12" x14ac:dyDescent="0.25">
      <c r="A12" s="4"/>
      <c r="B12" s="5"/>
      <c r="C12" s="6"/>
    </row>
    <row r="13" spans="1:12" x14ac:dyDescent="0.25">
      <c r="A13" s="7" t="s">
        <v>17</v>
      </c>
      <c r="B13" s="29">
        <f>SUM((B10/1000)/B11)</f>
        <v>0.1</v>
      </c>
      <c r="C13" s="9" t="s">
        <v>4</v>
      </c>
    </row>
    <row r="14" spans="1:12" x14ac:dyDescent="0.25">
      <c r="A14" s="10"/>
      <c r="B14" s="2"/>
      <c r="C14" s="3"/>
      <c r="E14" s="10"/>
      <c r="F14" s="2" t="s">
        <v>9</v>
      </c>
      <c r="G14" s="2" t="s">
        <v>10</v>
      </c>
      <c r="H14" s="2" t="s">
        <v>11</v>
      </c>
      <c r="I14" s="3" t="s">
        <v>18</v>
      </c>
      <c r="J14" s="5"/>
      <c r="K14" s="5"/>
      <c r="L14" s="5"/>
    </row>
    <row r="15" spans="1:12" x14ac:dyDescent="0.25">
      <c r="A15" s="4"/>
      <c r="B15" s="5"/>
      <c r="C15" s="6"/>
      <c r="E15" s="4">
        <v>20</v>
      </c>
      <c r="F15" s="12">
        <v>0.18</v>
      </c>
      <c r="G15" s="12">
        <v>0.16</v>
      </c>
      <c r="H15" s="12">
        <v>0</v>
      </c>
      <c r="I15" s="13">
        <v>0</v>
      </c>
      <c r="J15" s="12"/>
      <c r="K15" s="12"/>
      <c r="L15" s="12"/>
    </row>
    <row r="16" spans="1:12" x14ac:dyDescent="0.25">
      <c r="A16" s="4"/>
      <c r="B16" s="5"/>
      <c r="C16" s="6"/>
      <c r="E16" s="4">
        <v>25</v>
      </c>
      <c r="F16" s="12">
        <v>0.18</v>
      </c>
      <c r="G16" s="12">
        <v>0.16</v>
      </c>
      <c r="H16" s="12">
        <v>0</v>
      </c>
      <c r="I16" s="13">
        <v>0</v>
      </c>
      <c r="J16" s="12"/>
      <c r="K16" s="12"/>
      <c r="L16" s="12"/>
    </row>
    <row r="17" spans="1:12" x14ac:dyDescent="0.25">
      <c r="A17" s="19" t="s">
        <v>19</v>
      </c>
      <c r="B17" s="20"/>
      <c r="C17" s="21"/>
      <c r="E17" s="4">
        <v>30</v>
      </c>
      <c r="F17" s="12">
        <v>0.18</v>
      </c>
      <c r="G17" s="12">
        <v>0.16</v>
      </c>
      <c r="H17" s="12">
        <v>0</v>
      </c>
      <c r="I17" s="13">
        <v>0</v>
      </c>
      <c r="J17" s="12"/>
      <c r="K17" s="12"/>
      <c r="L17" s="12"/>
    </row>
    <row r="18" spans="1:12" x14ac:dyDescent="0.25">
      <c r="A18" s="4"/>
      <c r="B18" s="5"/>
      <c r="C18" s="6"/>
      <c r="E18" s="4">
        <v>35</v>
      </c>
      <c r="F18" s="12">
        <v>0.18</v>
      </c>
      <c r="G18" s="12">
        <v>0.16</v>
      </c>
      <c r="H18" s="12">
        <v>0</v>
      </c>
      <c r="I18" s="13">
        <v>0</v>
      </c>
      <c r="J18" s="12"/>
      <c r="K18" s="12"/>
      <c r="L18" s="12"/>
    </row>
    <row r="19" spans="1:12" x14ac:dyDescent="0.25">
      <c r="A19" s="4" t="s">
        <v>7</v>
      </c>
      <c r="B19" s="11" t="s">
        <v>9</v>
      </c>
      <c r="C19" s="6"/>
      <c r="E19" s="4">
        <v>40</v>
      </c>
      <c r="F19" s="12">
        <v>0.18</v>
      </c>
      <c r="G19" s="12">
        <v>0.16</v>
      </c>
      <c r="H19" s="12">
        <v>0</v>
      </c>
      <c r="I19" s="13">
        <v>0</v>
      </c>
      <c r="J19" s="12"/>
      <c r="K19" s="12"/>
      <c r="L19" s="12"/>
    </row>
    <row r="20" spans="1:12" x14ac:dyDescent="0.25">
      <c r="A20" s="4" t="s">
        <v>12</v>
      </c>
      <c r="B20" s="11">
        <v>25</v>
      </c>
      <c r="C20" s="6" t="s">
        <v>16</v>
      </c>
      <c r="E20" s="4">
        <v>45</v>
      </c>
      <c r="F20" s="12">
        <v>0.18</v>
      </c>
      <c r="G20" s="12">
        <v>0.16</v>
      </c>
      <c r="H20" s="12">
        <v>0</v>
      </c>
      <c r="I20" s="13">
        <v>0</v>
      </c>
      <c r="J20" s="12"/>
      <c r="K20" s="12"/>
      <c r="L20" s="12"/>
    </row>
    <row r="21" spans="1:12" x14ac:dyDescent="0.25">
      <c r="A21" s="4"/>
      <c r="B21" s="5"/>
      <c r="C21" s="6"/>
      <c r="E21" s="4">
        <v>50</v>
      </c>
      <c r="F21" s="12">
        <v>0.18</v>
      </c>
      <c r="G21" s="12">
        <v>0.16</v>
      </c>
      <c r="H21" s="12">
        <v>0</v>
      </c>
      <c r="I21" s="13">
        <v>0</v>
      </c>
      <c r="J21" s="12"/>
      <c r="K21" s="12"/>
      <c r="L21" s="12"/>
    </row>
    <row r="22" spans="1:12" x14ac:dyDescent="0.25">
      <c r="A22" s="7" t="s">
        <v>6</v>
      </c>
      <c r="B22" s="29">
        <f>_xlfn.IFS(OR(B19="Niet geventileerd"),F15,OR(B19="Zwak geventileerd"),G15,OR(B19="Sterk geventileerd"),H15,OR(B19="Niet aanwezig"),I15)</f>
        <v>0.18</v>
      </c>
      <c r="C22" s="9" t="s">
        <v>4</v>
      </c>
      <c r="E22" s="4">
        <v>55</v>
      </c>
      <c r="F22" s="12">
        <v>0.18</v>
      </c>
      <c r="G22" s="12">
        <v>0.16</v>
      </c>
      <c r="H22" s="12">
        <v>0</v>
      </c>
      <c r="I22" s="13">
        <v>0</v>
      </c>
      <c r="J22" s="12"/>
      <c r="K22" s="12"/>
      <c r="L22" s="12"/>
    </row>
    <row r="23" spans="1:12" x14ac:dyDescent="0.25">
      <c r="A23" s="10"/>
      <c r="B23" s="2"/>
      <c r="C23" s="3"/>
      <c r="E23" s="7">
        <v>60</v>
      </c>
      <c r="F23" s="14">
        <v>0.18</v>
      </c>
      <c r="G23" s="14">
        <v>0.16</v>
      </c>
      <c r="H23" s="14">
        <v>0</v>
      </c>
      <c r="I23" s="15">
        <v>0</v>
      </c>
      <c r="J23" s="12"/>
      <c r="K23" s="12"/>
      <c r="L23" s="12"/>
    </row>
    <row r="24" spans="1:12" x14ac:dyDescent="0.25">
      <c r="A24" s="7"/>
      <c r="B24" s="8"/>
      <c r="C24" s="9"/>
    </row>
    <row r="25" spans="1:12" x14ac:dyDescent="0.25">
      <c r="A25" s="22" t="s">
        <v>20</v>
      </c>
      <c r="B25" s="23"/>
      <c r="C25" s="24"/>
    </row>
    <row r="26" spans="1:12" x14ac:dyDescent="0.25">
      <c r="A26" s="4"/>
      <c r="B26" s="5"/>
      <c r="C26" s="6"/>
    </row>
    <row r="27" spans="1:12" x14ac:dyDescent="0.25">
      <c r="A27" s="4" t="s">
        <v>13</v>
      </c>
      <c r="B27" s="25">
        <v>80</v>
      </c>
      <c r="C27" s="6" t="s">
        <v>16</v>
      </c>
    </row>
    <row r="28" spans="1:12" x14ac:dyDescent="0.25">
      <c r="A28" s="4" t="s">
        <v>14</v>
      </c>
      <c r="B28" s="25">
        <v>2.3E-2</v>
      </c>
      <c r="C28" s="6" t="s">
        <v>15</v>
      </c>
    </row>
    <row r="29" spans="1:12" x14ac:dyDescent="0.25">
      <c r="A29" s="4"/>
      <c r="B29" s="5"/>
      <c r="C29" s="6"/>
    </row>
    <row r="30" spans="1:12" x14ac:dyDescent="0.25">
      <c r="A30" s="7" t="s">
        <v>17</v>
      </c>
      <c r="B30" s="29">
        <f>SUM((B27/1000)/B28)</f>
        <v>3.4782608695652177</v>
      </c>
      <c r="C30" s="9" t="s">
        <v>4</v>
      </c>
    </row>
    <row r="31" spans="1:12" x14ac:dyDescent="0.25">
      <c r="A31" s="10"/>
      <c r="B31" s="2"/>
      <c r="C31" s="3"/>
    </row>
    <row r="32" spans="1:12" x14ac:dyDescent="0.25">
      <c r="A32" s="4"/>
      <c r="B32" s="5"/>
      <c r="C32" s="6"/>
    </row>
    <row r="33" spans="1:26" ht="15.75" thickBot="1" x14ac:dyDescent="0.3">
      <c r="A33" s="19" t="s">
        <v>84</v>
      </c>
      <c r="B33" s="20"/>
      <c r="C33" s="21"/>
      <c r="O33" t="s">
        <v>52</v>
      </c>
      <c r="U33" t="s">
        <v>53</v>
      </c>
    </row>
    <row r="34" spans="1:26" ht="30.75" thickBot="1" x14ac:dyDescent="0.3">
      <c r="A34" s="4"/>
      <c r="B34" s="5"/>
      <c r="C34" s="6"/>
      <c r="O34" s="32" t="s">
        <v>29</v>
      </c>
      <c r="P34" s="33" t="s">
        <v>30</v>
      </c>
      <c r="Q34" s="33">
        <v>0</v>
      </c>
      <c r="R34" s="33">
        <v>0.1</v>
      </c>
      <c r="S34" s="33">
        <v>0.2</v>
      </c>
      <c r="T34" s="33">
        <v>0.3</v>
      </c>
      <c r="U34" s="33">
        <v>0.4</v>
      </c>
      <c r="V34" s="33">
        <v>0.5</v>
      </c>
      <c r="W34" s="33">
        <v>0.6</v>
      </c>
      <c r="X34" s="33">
        <v>0.7</v>
      </c>
      <c r="Y34" s="33">
        <v>0.8</v>
      </c>
      <c r="Z34" s="33">
        <v>0.9</v>
      </c>
    </row>
    <row r="35" spans="1:26" ht="15.75" thickBot="1" x14ac:dyDescent="0.3">
      <c r="A35" s="4" t="s">
        <v>13</v>
      </c>
      <c r="B35" s="25">
        <v>100</v>
      </c>
      <c r="C35" s="6" t="s">
        <v>16</v>
      </c>
      <c r="O35" s="34">
        <v>39.56</v>
      </c>
      <c r="P35" s="37">
        <v>35</v>
      </c>
      <c r="Q35" s="35">
        <v>5627</v>
      </c>
      <c r="R35" s="35">
        <v>5657</v>
      </c>
      <c r="S35" s="35">
        <v>5688</v>
      </c>
      <c r="T35" s="35">
        <v>5720</v>
      </c>
      <c r="U35" s="35">
        <v>5752</v>
      </c>
      <c r="V35" s="35">
        <v>5784</v>
      </c>
      <c r="W35" s="35">
        <v>5816</v>
      </c>
      <c r="X35" s="35">
        <v>5848</v>
      </c>
      <c r="Y35" s="35">
        <v>5880</v>
      </c>
      <c r="Z35" s="35">
        <v>5912</v>
      </c>
    </row>
    <row r="36" spans="1:26" ht="15.75" thickBot="1" x14ac:dyDescent="0.3">
      <c r="A36" s="4" t="s">
        <v>14</v>
      </c>
      <c r="B36" s="25">
        <v>0.5</v>
      </c>
      <c r="C36" s="6" t="s">
        <v>15</v>
      </c>
      <c r="O36" s="34">
        <v>37.54</v>
      </c>
      <c r="P36" s="37">
        <v>34</v>
      </c>
      <c r="Q36" s="35">
        <v>5323</v>
      </c>
      <c r="R36" s="35">
        <v>5352</v>
      </c>
      <c r="S36" s="35">
        <v>5381</v>
      </c>
      <c r="T36" s="35">
        <v>5412</v>
      </c>
      <c r="U36" s="35">
        <v>5443</v>
      </c>
      <c r="V36" s="35">
        <v>5472</v>
      </c>
      <c r="W36" s="35">
        <v>5503</v>
      </c>
      <c r="X36" s="35">
        <v>5533</v>
      </c>
      <c r="Y36" s="35">
        <v>5564</v>
      </c>
      <c r="Z36" s="35">
        <v>5595</v>
      </c>
    </row>
    <row r="37" spans="1:26" ht="15.75" thickBot="1" x14ac:dyDescent="0.3">
      <c r="A37" s="4"/>
      <c r="B37" s="5"/>
      <c r="C37" s="6"/>
      <c r="O37" s="34">
        <v>35.619999999999997</v>
      </c>
      <c r="P37" s="37">
        <v>33</v>
      </c>
      <c r="Q37" s="35">
        <v>5033</v>
      </c>
      <c r="R37" s="35">
        <v>5061</v>
      </c>
      <c r="S37" s="35">
        <v>5090</v>
      </c>
      <c r="T37" s="35">
        <v>5118</v>
      </c>
      <c r="U37" s="35">
        <v>5146</v>
      </c>
      <c r="V37" s="35">
        <v>5176</v>
      </c>
      <c r="W37" s="35">
        <v>5205</v>
      </c>
      <c r="X37" s="35">
        <v>5234</v>
      </c>
      <c r="Y37" s="35">
        <v>5264</v>
      </c>
      <c r="Z37" s="35">
        <v>5293</v>
      </c>
    </row>
    <row r="38" spans="1:26" ht="15.75" thickBot="1" x14ac:dyDescent="0.3">
      <c r="A38" s="7" t="s">
        <v>17</v>
      </c>
      <c r="B38" s="29">
        <f>SUM((B35/1000)/B36)</f>
        <v>0.2</v>
      </c>
      <c r="C38" s="9" t="s">
        <v>4</v>
      </c>
      <c r="E38" t="s">
        <v>8</v>
      </c>
      <c r="O38" s="34">
        <v>33.770000000000003</v>
      </c>
      <c r="P38" s="37">
        <v>32</v>
      </c>
      <c r="Q38" s="35">
        <v>4757</v>
      </c>
      <c r="R38" s="35">
        <v>4785</v>
      </c>
      <c r="S38" s="35">
        <v>4812</v>
      </c>
      <c r="T38" s="35">
        <v>4838</v>
      </c>
      <c r="U38" s="35">
        <v>4866</v>
      </c>
      <c r="V38" s="35">
        <v>4893</v>
      </c>
      <c r="W38" s="35">
        <v>4921</v>
      </c>
      <c r="X38" s="35">
        <v>4949</v>
      </c>
      <c r="Y38" s="35">
        <v>4977</v>
      </c>
      <c r="Z38" s="35">
        <v>5005</v>
      </c>
    </row>
    <row r="39" spans="1:26" ht="15.75" thickBot="1" x14ac:dyDescent="0.3">
      <c r="A39" s="10"/>
      <c r="B39" s="2"/>
      <c r="C39" s="3"/>
      <c r="O39" s="34">
        <v>32.020000000000003</v>
      </c>
      <c r="P39" s="37">
        <v>31</v>
      </c>
      <c r="Q39" s="35">
        <v>4496</v>
      </c>
      <c r="R39" s="35">
        <v>4521</v>
      </c>
      <c r="S39" s="35">
        <v>4546</v>
      </c>
      <c r="T39" s="35">
        <v>4573</v>
      </c>
      <c r="U39" s="35">
        <v>4598</v>
      </c>
      <c r="V39" s="35">
        <v>4625</v>
      </c>
      <c r="W39" s="35">
        <v>4650</v>
      </c>
      <c r="X39" s="35">
        <v>4677</v>
      </c>
      <c r="Y39" s="35">
        <v>4704</v>
      </c>
      <c r="Z39" s="35">
        <v>4730</v>
      </c>
    </row>
    <row r="40" spans="1:26" ht="15.75" thickBot="1" x14ac:dyDescent="0.3">
      <c r="A40" s="7"/>
      <c r="B40" s="8"/>
      <c r="C40" s="9"/>
      <c r="O40" s="34">
        <v>30.34</v>
      </c>
      <c r="P40" s="37">
        <v>30</v>
      </c>
      <c r="Q40" s="35">
        <v>4245</v>
      </c>
      <c r="R40" s="35">
        <v>4270</v>
      </c>
      <c r="S40" s="35">
        <v>4294</v>
      </c>
      <c r="T40" s="35">
        <v>4319</v>
      </c>
      <c r="U40" s="35">
        <v>4344</v>
      </c>
      <c r="V40" s="35">
        <v>4369</v>
      </c>
      <c r="W40" s="35">
        <v>4393</v>
      </c>
      <c r="X40" s="35">
        <v>4418</v>
      </c>
      <c r="Y40" s="35">
        <v>4443</v>
      </c>
      <c r="Z40" s="35">
        <v>4469</v>
      </c>
    </row>
    <row r="41" spans="1:26" ht="15.75" thickBot="1" x14ac:dyDescent="0.3">
      <c r="A41" s="22" t="s">
        <v>21</v>
      </c>
      <c r="B41" s="23"/>
      <c r="C41" s="24"/>
      <c r="O41" s="34">
        <v>28.73</v>
      </c>
      <c r="P41" s="37">
        <v>29</v>
      </c>
      <c r="Q41" s="35">
        <v>4007</v>
      </c>
      <c r="R41" s="35">
        <v>4031</v>
      </c>
      <c r="S41" s="35">
        <v>4054</v>
      </c>
      <c r="T41" s="35">
        <v>4078</v>
      </c>
      <c r="U41" s="35">
        <v>4102</v>
      </c>
      <c r="V41" s="35">
        <v>4125</v>
      </c>
      <c r="W41" s="35">
        <v>4149</v>
      </c>
      <c r="X41" s="35">
        <v>4173</v>
      </c>
      <c r="Y41" s="35">
        <v>4197</v>
      </c>
      <c r="Z41" s="35">
        <v>4221</v>
      </c>
    </row>
    <row r="42" spans="1:26" ht="15.75" thickBot="1" x14ac:dyDescent="0.3">
      <c r="A42" s="4"/>
      <c r="B42" s="5"/>
      <c r="C42" s="6"/>
      <c r="O42" s="34">
        <v>27.21</v>
      </c>
      <c r="P42" s="37">
        <v>28</v>
      </c>
      <c r="Q42" s="35">
        <v>3782</v>
      </c>
      <c r="R42" s="35">
        <v>3803</v>
      </c>
      <c r="S42" s="35">
        <v>3826</v>
      </c>
      <c r="T42" s="35">
        <v>3848</v>
      </c>
      <c r="U42" s="35">
        <v>3871</v>
      </c>
      <c r="V42" s="35">
        <v>3893</v>
      </c>
      <c r="W42" s="35">
        <v>3915</v>
      </c>
      <c r="X42" s="35">
        <v>3939</v>
      </c>
      <c r="Y42" s="35">
        <v>3962</v>
      </c>
      <c r="Z42" s="35">
        <v>3984</v>
      </c>
    </row>
    <row r="43" spans="1:26" ht="15.75" thickBot="1" x14ac:dyDescent="0.3">
      <c r="A43" s="16" t="s">
        <v>5</v>
      </c>
      <c r="B43" s="17"/>
      <c r="C43" s="18"/>
      <c r="D43" s="1"/>
      <c r="O43" s="34">
        <v>25.75</v>
      </c>
      <c r="P43" s="37">
        <v>27</v>
      </c>
      <c r="Q43" s="35">
        <v>3567</v>
      </c>
      <c r="R43" s="35">
        <v>3588</v>
      </c>
      <c r="S43" s="35">
        <v>3610</v>
      </c>
      <c r="T43" s="35">
        <v>3630</v>
      </c>
      <c r="U43" s="35">
        <v>3651</v>
      </c>
      <c r="V43" s="35">
        <v>3674</v>
      </c>
      <c r="W43" s="35">
        <v>3695</v>
      </c>
      <c r="X43" s="35">
        <v>3716</v>
      </c>
      <c r="Y43" s="35">
        <v>3738</v>
      </c>
      <c r="Z43" s="35">
        <v>3760</v>
      </c>
    </row>
    <row r="44" spans="1:26" ht="15.75" thickBot="1" x14ac:dyDescent="0.3">
      <c r="A44" s="4"/>
      <c r="B44" s="5"/>
      <c r="C44" s="6"/>
      <c r="O44" s="34">
        <v>24.36</v>
      </c>
      <c r="P44" s="37">
        <v>26</v>
      </c>
      <c r="Q44" s="35">
        <v>3363</v>
      </c>
      <c r="R44" s="35">
        <v>3383</v>
      </c>
      <c r="S44" s="35">
        <v>3403</v>
      </c>
      <c r="T44" s="35">
        <v>3423</v>
      </c>
      <c r="U44" s="35">
        <v>3443</v>
      </c>
      <c r="V44" s="35">
        <v>3463</v>
      </c>
      <c r="W44" s="35">
        <v>3484</v>
      </c>
      <c r="X44" s="35">
        <v>3504</v>
      </c>
      <c r="Y44" s="35">
        <v>3530</v>
      </c>
      <c r="Z44" s="35">
        <v>3546</v>
      </c>
    </row>
    <row r="45" spans="1:26" ht="15.75" thickBot="1" x14ac:dyDescent="0.3">
      <c r="A45" s="4" t="s">
        <v>85</v>
      </c>
      <c r="B45" s="26">
        <v>0.04</v>
      </c>
      <c r="C45" s="6" t="s">
        <v>4</v>
      </c>
      <c r="O45" s="34">
        <v>23.05</v>
      </c>
      <c r="P45" s="37">
        <v>25</v>
      </c>
      <c r="Q45" s="35">
        <v>3169</v>
      </c>
      <c r="R45" s="35">
        <v>3188</v>
      </c>
      <c r="S45" s="35">
        <v>3207</v>
      </c>
      <c r="T45" s="35">
        <v>3226</v>
      </c>
      <c r="U45" s="35">
        <v>3246</v>
      </c>
      <c r="V45" s="35">
        <v>3264</v>
      </c>
      <c r="W45" s="35">
        <v>3284</v>
      </c>
      <c r="X45" s="35">
        <v>3303</v>
      </c>
      <c r="Y45" s="35">
        <v>3323</v>
      </c>
      <c r="Z45" s="35">
        <v>3343</v>
      </c>
    </row>
    <row r="46" spans="1:26" ht="15.75" thickBot="1" x14ac:dyDescent="0.3">
      <c r="A46" s="4"/>
      <c r="B46" s="5"/>
      <c r="C46" s="6"/>
      <c r="O46" s="34">
        <v>21.78</v>
      </c>
      <c r="P46" s="37">
        <v>24</v>
      </c>
      <c r="Q46" s="35">
        <v>2985</v>
      </c>
      <c r="R46" s="35">
        <v>3003</v>
      </c>
      <c r="S46" s="35">
        <v>3022</v>
      </c>
      <c r="T46" s="35">
        <v>3040</v>
      </c>
      <c r="U46" s="35">
        <v>3058</v>
      </c>
      <c r="V46" s="35">
        <v>3076</v>
      </c>
      <c r="W46" s="35">
        <v>3095</v>
      </c>
      <c r="X46" s="35">
        <v>3114</v>
      </c>
      <c r="Y46" s="35">
        <v>3132</v>
      </c>
      <c r="Z46" s="35">
        <v>3151</v>
      </c>
    </row>
    <row r="47" spans="1:26" ht="15.75" thickBot="1" x14ac:dyDescent="0.3">
      <c r="A47" s="7" t="s">
        <v>86</v>
      </c>
      <c r="B47" s="26">
        <v>0.13</v>
      </c>
      <c r="C47" s="9" t="s">
        <v>4</v>
      </c>
      <c r="O47" s="34">
        <v>20.55</v>
      </c>
      <c r="P47" s="37">
        <v>23</v>
      </c>
      <c r="Q47" s="35">
        <v>2811</v>
      </c>
      <c r="R47" s="35">
        <v>2828</v>
      </c>
      <c r="S47" s="35">
        <v>2844</v>
      </c>
      <c r="T47" s="35">
        <v>2861</v>
      </c>
      <c r="U47" s="35">
        <v>2879</v>
      </c>
      <c r="V47" s="35">
        <v>2896</v>
      </c>
      <c r="W47" s="35">
        <v>2915</v>
      </c>
      <c r="X47" s="35">
        <v>2932</v>
      </c>
      <c r="Y47" s="35">
        <v>2949</v>
      </c>
      <c r="Z47" s="35">
        <v>2967</v>
      </c>
    </row>
    <row r="48" spans="1:26" ht="15.75" thickBot="1" x14ac:dyDescent="0.3">
      <c r="O48" s="34">
        <v>19.43</v>
      </c>
      <c r="P48" s="37">
        <v>22</v>
      </c>
      <c r="Q48" s="35">
        <v>2645</v>
      </c>
      <c r="R48" s="35">
        <v>2661</v>
      </c>
      <c r="S48" s="35">
        <v>2677</v>
      </c>
      <c r="T48" s="35">
        <v>2693</v>
      </c>
      <c r="U48" s="35">
        <v>2710</v>
      </c>
      <c r="V48" s="35">
        <v>2727</v>
      </c>
      <c r="W48" s="35">
        <v>2744</v>
      </c>
      <c r="X48" s="35">
        <v>2760</v>
      </c>
      <c r="Y48" s="35">
        <v>2778</v>
      </c>
      <c r="Z48" s="35">
        <v>2793</v>
      </c>
    </row>
    <row r="49" spans="1:26" ht="15.75" thickBot="1" x14ac:dyDescent="0.3">
      <c r="O49" s="34">
        <v>18.350000000000001</v>
      </c>
      <c r="P49" s="37">
        <v>21</v>
      </c>
      <c r="Q49" s="35">
        <v>2488</v>
      </c>
      <c r="R49" s="35">
        <v>2504</v>
      </c>
      <c r="S49" s="35">
        <v>2518</v>
      </c>
      <c r="T49" s="35">
        <v>2535</v>
      </c>
      <c r="U49" s="35">
        <v>2549</v>
      </c>
      <c r="V49" s="35">
        <v>2565</v>
      </c>
      <c r="W49" s="35">
        <v>2581</v>
      </c>
      <c r="X49" s="35">
        <v>2597</v>
      </c>
      <c r="Y49" s="35">
        <v>2613</v>
      </c>
      <c r="Z49" s="35">
        <v>2629</v>
      </c>
    </row>
    <row r="50" spans="1:26" ht="15.75" thickBot="1" x14ac:dyDescent="0.3">
      <c r="A50" t="s">
        <v>3</v>
      </c>
      <c r="B50" s="27">
        <f>SUM(B45+B13+B22+B30+B38+B47)</f>
        <v>4.1282608695652181</v>
      </c>
      <c r="O50" s="34">
        <v>17.28</v>
      </c>
      <c r="P50" s="37">
        <v>20</v>
      </c>
      <c r="Q50" s="35">
        <v>2340</v>
      </c>
      <c r="R50" s="35">
        <v>2353</v>
      </c>
      <c r="S50" s="35">
        <v>2368</v>
      </c>
      <c r="T50" s="35">
        <v>2382</v>
      </c>
      <c r="U50" s="35">
        <v>2397</v>
      </c>
      <c r="V50" s="35">
        <v>2412</v>
      </c>
      <c r="W50" s="35">
        <v>2428</v>
      </c>
      <c r="X50" s="35">
        <v>2442</v>
      </c>
      <c r="Y50" s="35">
        <v>2457</v>
      </c>
      <c r="Z50" s="35">
        <v>2473</v>
      </c>
    </row>
    <row r="51" spans="1:26" ht="15.75" thickBot="1" x14ac:dyDescent="0.3">
      <c r="O51" s="34">
        <v>16.3</v>
      </c>
      <c r="P51" s="37">
        <v>19</v>
      </c>
      <c r="Q51" s="35">
        <v>2198</v>
      </c>
      <c r="R51" s="35">
        <v>2212</v>
      </c>
      <c r="S51" s="35">
        <v>2225</v>
      </c>
      <c r="T51" s="35">
        <v>2240</v>
      </c>
      <c r="U51" s="35">
        <v>2253</v>
      </c>
      <c r="V51" s="35">
        <v>2268</v>
      </c>
      <c r="W51" s="35">
        <v>2281</v>
      </c>
      <c r="X51" s="35">
        <v>2296</v>
      </c>
      <c r="Y51" s="35">
        <v>2310</v>
      </c>
      <c r="Z51" s="35">
        <v>2325</v>
      </c>
    </row>
    <row r="52" spans="1:26" ht="15.75" thickBot="1" x14ac:dyDescent="0.3">
      <c r="O52" s="34">
        <v>15.37</v>
      </c>
      <c r="P52" s="37">
        <v>18</v>
      </c>
      <c r="Q52" s="35">
        <v>2065</v>
      </c>
      <c r="R52" s="35">
        <v>2077</v>
      </c>
      <c r="S52" s="35">
        <v>2090</v>
      </c>
      <c r="T52" s="35">
        <v>2104</v>
      </c>
      <c r="U52" s="35">
        <v>2117</v>
      </c>
      <c r="V52" s="35">
        <v>2130</v>
      </c>
      <c r="W52" s="35">
        <v>2144</v>
      </c>
      <c r="X52" s="35">
        <v>2157</v>
      </c>
      <c r="Y52" s="35">
        <v>2170</v>
      </c>
      <c r="Z52" s="35">
        <v>2184</v>
      </c>
    </row>
    <row r="53" spans="1:26" ht="15.75" thickBot="1" x14ac:dyDescent="0.3">
      <c r="A53" t="s">
        <v>2</v>
      </c>
      <c r="B53" s="28">
        <f>SUM(1/B50)</f>
        <v>0.24223275408109526</v>
      </c>
      <c r="O53" s="34">
        <v>14.47</v>
      </c>
      <c r="P53" s="37">
        <v>17</v>
      </c>
      <c r="Q53" s="35">
        <v>1938</v>
      </c>
      <c r="R53" s="35">
        <v>1950</v>
      </c>
      <c r="S53" s="35">
        <v>1962</v>
      </c>
      <c r="T53" s="35">
        <v>1978</v>
      </c>
      <c r="U53" s="35">
        <v>1988</v>
      </c>
      <c r="V53" s="35">
        <v>2001</v>
      </c>
      <c r="W53" s="35">
        <v>2014</v>
      </c>
      <c r="X53" s="35">
        <v>2026</v>
      </c>
      <c r="Y53" s="35">
        <v>2034</v>
      </c>
      <c r="Z53" s="35">
        <v>2052</v>
      </c>
    </row>
    <row r="54" spans="1:26" ht="15.75" thickBot="1" x14ac:dyDescent="0.3">
      <c r="O54" s="34">
        <v>13.65</v>
      </c>
      <c r="P54" s="37">
        <v>16</v>
      </c>
      <c r="Q54" s="35">
        <v>1818</v>
      </c>
      <c r="R54" s="35">
        <v>1830</v>
      </c>
      <c r="S54" s="35">
        <v>1842</v>
      </c>
      <c r="T54" s="35">
        <v>1854</v>
      </c>
      <c r="U54" s="35">
        <v>1866</v>
      </c>
      <c r="V54" s="35">
        <v>1878</v>
      </c>
      <c r="W54" s="35">
        <v>1890</v>
      </c>
      <c r="X54" s="35">
        <v>1902</v>
      </c>
      <c r="Y54" s="35">
        <v>1914</v>
      </c>
      <c r="Z54" s="35">
        <v>1926</v>
      </c>
    </row>
    <row r="55" spans="1:26" ht="15.75" thickBot="1" x14ac:dyDescent="0.3">
      <c r="E55" s="156" t="s">
        <v>23</v>
      </c>
      <c r="F55" s="156"/>
      <c r="G55" s="156"/>
      <c r="O55" s="34">
        <v>12.85</v>
      </c>
      <c r="P55" s="37">
        <v>15</v>
      </c>
      <c r="Q55" s="35">
        <v>1706</v>
      </c>
      <c r="R55" s="35">
        <v>1717</v>
      </c>
      <c r="S55" s="35">
        <v>1728</v>
      </c>
      <c r="T55" s="35">
        <v>1739</v>
      </c>
      <c r="U55" s="35">
        <v>1750</v>
      </c>
      <c r="V55" s="35">
        <v>1761</v>
      </c>
      <c r="W55" s="35">
        <v>1773</v>
      </c>
      <c r="X55" s="35">
        <v>1784</v>
      </c>
      <c r="Y55" s="35">
        <v>1796</v>
      </c>
      <c r="Z55" s="35">
        <v>1808</v>
      </c>
    </row>
    <row r="56" spans="1:26" ht="15.75" thickBot="1" x14ac:dyDescent="0.3">
      <c r="E56" s="156" t="s">
        <v>24</v>
      </c>
      <c r="F56" s="156"/>
      <c r="G56" s="156"/>
      <c r="O56" s="34">
        <v>12.07</v>
      </c>
      <c r="P56" s="37">
        <v>14</v>
      </c>
      <c r="Q56" s="35">
        <v>1599</v>
      </c>
      <c r="R56" s="35">
        <v>1609</v>
      </c>
      <c r="S56" s="35">
        <v>1619</v>
      </c>
      <c r="T56" s="35">
        <v>1630</v>
      </c>
      <c r="U56" s="35">
        <v>1641</v>
      </c>
      <c r="V56" s="35">
        <v>1651</v>
      </c>
      <c r="W56" s="35">
        <v>1662</v>
      </c>
      <c r="X56" s="35">
        <v>1673</v>
      </c>
      <c r="Y56" s="35">
        <v>1684</v>
      </c>
      <c r="Z56" s="35">
        <v>1696</v>
      </c>
    </row>
    <row r="57" spans="1:26" ht="15.75" thickBot="1" x14ac:dyDescent="0.3">
      <c r="E57" s="156" t="s">
        <v>25</v>
      </c>
      <c r="F57" s="156"/>
      <c r="G57" s="156"/>
      <c r="O57" s="34">
        <v>11.35</v>
      </c>
      <c r="P57" s="37">
        <v>13</v>
      </c>
      <c r="Q57" s="35">
        <v>1498</v>
      </c>
      <c r="R57" s="35">
        <v>1507</v>
      </c>
      <c r="S57" s="35">
        <v>1518</v>
      </c>
      <c r="T57" s="35">
        <v>1527</v>
      </c>
      <c r="U57" s="35">
        <v>1538</v>
      </c>
      <c r="V57" s="35">
        <v>1547</v>
      </c>
      <c r="W57" s="35">
        <v>1558</v>
      </c>
      <c r="X57" s="35">
        <v>1569</v>
      </c>
      <c r="Y57" s="35">
        <v>1578</v>
      </c>
      <c r="Z57" s="35">
        <v>1589</v>
      </c>
    </row>
    <row r="58" spans="1:26" ht="15.75" thickBot="1" x14ac:dyDescent="0.3">
      <c r="O58" s="34">
        <v>10.65</v>
      </c>
      <c r="P58" s="37">
        <v>12</v>
      </c>
      <c r="Q58" s="35">
        <v>1403</v>
      </c>
      <c r="R58" s="35">
        <v>1413</v>
      </c>
      <c r="S58" s="35">
        <v>1422</v>
      </c>
      <c r="T58" s="35">
        <v>1431</v>
      </c>
      <c r="U58" s="35">
        <v>1441</v>
      </c>
      <c r="V58" s="35">
        <v>1450</v>
      </c>
      <c r="W58" s="35">
        <v>1459</v>
      </c>
      <c r="X58" s="35">
        <v>1469</v>
      </c>
      <c r="Y58" s="35">
        <v>1478</v>
      </c>
      <c r="Z58" s="35">
        <v>1489</v>
      </c>
    </row>
    <row r="59" spans="1:26" ht="15.75" thickBot="1" x14ac:dyDescent="0.3">
      <c r="O59" s="34">
        <v>10.01</v>
      </c>
      <c r="P59" s="37">
        <v>11</v>
      </c>
      <c r="Q59" s="35">
        <v>1313</v>
      </c>
      <c r="R59" s="35">
        <v>1321</v>
      </c>
      <c r="S59" s="35">
        <v>1331</v>
      </c>
      <c r="T59" s="35">
        <v>1339</v>
      </c>
      <c r="U59" s="35">
        <v>1349</v>
      </c>
      <c r="V59" s="35">
        <v>1358</v>
      </c>
      <c r="W59" s="35">
        <v>1366</v>
      </c>
      <c r="X59" s="35">
        <v>1375</v>
      </c>
      <c r="Y59" s="35">
        <v>1385</v>
      </c>
      <c r="Z59" s="35">
        <v>1394</v>
      </c>
    </row>
    <row r="60" spans="1:26" ht="15.75" thickBot="1" x14ac:dyDescent="0.3">
      <c r="B60">
        <v>2.72</v>
      </c>
      <c r="O60" s="34">
        <v>9.4</v>
      </c>
      <c r="P60" s="37">
        <v>10</v>
      </c>
      <c r="Q60" s="35">
        <v>1229</v>
      </c>
      <c r="R60" s="35">
        <v>1237</v>
      </c>
      <c r="S60" s="35">
        <v>1245</v>
      </c>
      <c r="T60" s="35">
        <v>1253</v>
      </c>
      <c r="U60" s="35">
        <v>1262</v>
      </c>
      <c r="V60" s="35">
        <v>1270</v>
      </c>
      <c r="W60" s="35">
        <v>1278</v>
      </c>
      <c r="X60" s="35">
        <v>1287</v>
      </c>
      <c r="Y60" s="35">
        <v>1295</v>
      </c>
      <c r="Z60" s="35">
        <v>1305</v>
      </c>
    </row>
    <row r="61" spans="1:26" ht="15.75" thickBot="1" x14ac:dyDescent="0.3">
      <c r="O61" s="34">
        <v>8.82</v>
      </c>
      <c r="P61" s="37">
        <v>9</v>
      </c>
      <c r="Q61" s="35">
        <v>1148</v>
      </c>
      <c r="R61" s="35">
        <v>1156</v>
      </c>
      <c r="S61" s="35">
        <v>1164</v>
      </c>
      <c r="T61" s="35">
        <v>1172</v>
      </c>
      <c r="U61" s="35">
        <v>1179</v>
      </c>
      <c r="V61" s="35">
        <v>1187</v>
      </c>
      <c r="W61" s="35">
        <v>1195</v>
      </c>
      <c r="X61" s="35">
        <v>1203</v>
      </c>
      <c r="Y61" s="35">
        <v>1212</v>
      </c>
      <c r="Z61" s="35">
        <v>1220</v>
      </c>
    </row>
    <row r="62" spans="1:26" ht="15.75" thickBot="1" x14ac:dyDescent="0.3">
      <c r="A62" s="30" t="s">
        <v>26</v>
      </c>
      <c r="O62" s="34">
        <v>8.27</v>
      </c>
      <c r="P62" s="37">
        <v>8</v>
      </c>
      <c r="Q62" s="35">
        <v>1072</v>
      </c>
      <c r="R62" s="35">
        <v>1080</v>
      </c>
      <c r="S62" s="35">
        <v>1087</v>
      </c>
      <c r="T62" s="35">
        <v>1095</v>
      </c>
      <c r="U62" s="35">
        <v>1103</v>
      </c>
      <c r="V62" s="35">
        <v>1110</v>
      </c>
      <c r="W62" s="35">
        <v>1118</v>
      </c>
      <c r="X62" s="35">
        <v>1126</v>
      </c>
      <c r="Y62" s="35">
        <v>1132</v>
      </c>
      <c r="Z62" s="35">
        <v>1140</v>
      </c>
    </row>
    <row r="63" spans="1:26" ht="15.75" thickBot="1" x14ac:dyDescent="0.3">
      <c r="O63" s="34">
        <v>7.76</v>
      </c>
      <c r="P63" s="37">
        <v>7</v>
      </c>
      <c r="Q63" s="35">
        <v>1002</v>
      </c>
      <c r="R63" s="35">
        <v>1008</v>
      </c>
      <c r="S63" s="35">
        <v>1016</v>
      </c>
      <c r="T63" s="35">
        <v>1023</v>
      </c>
      <c r="U63" s="35">
        <v>1030</v>
      </c>
      <c r="V63" s="35">
        <v>1036</v>
      </c>
      <c r="W63" s="35">
        <v>1044</v>
      </c>
      <c r="X63" s="35">
        <v>1051</v>
      </c>
      <c r="Y63" s="35">
        <v>1059</v>
      </c>
      <c r="Z63" s="35">
        <v>1066</v>
      </c>
    </row>
    <row r="64" spans="1:26" ht="15.75" thickBot="1" x14ac:dyDescent="0.3">
      <c r="A64" t="s">
        <v>27</v>
      </c>
      <c r="O64" s="34">
        <v>7.28</v>
      </c>
      <c r="P64" s="37">
        <v>6</v>
      </c>
      <c r="Q64" s="35">
        <v>935</v>
      </c>
      <c r="R64" s="35">
        <v>942</v>
      </c>
      <c r="S64" s="35">
        <v>948</v>
      </c>
      <c r="T64" s="35">
        <v>955</v>
      </c>
      <c r="U64" s="35">
        <v>962</v>
      </c>
      <c r="V64" s="35">
        <v>968</v>
      </c>
      <c r="W64" s="35">
        <v>975</v>
      </c>
      <c r="X64" s="35">
        <v>982</v>
      </c>
      <c r="Y64" s="35">
        <v>988</v>
      </c>
      <c r="Z64" s="35">
        <v>995</v>
      </c>
    </row>
    <row r="65" spans="1:26" ht="15.75" thickBot="1" x14ac:dyDescent="0.3">
      <c r="O65" s="34">
        <v>6.83</v>
      </c>
      <c r="P65" s="37">
        <v>5</v>
      </c>
      <c r="Q65" s="35">
        <v>872</v>
      </c>
      <c r="R65" s="35">
        <v>879</v>
      </c>
      <c r="S65" s="35">
        <v>884</v>
      </c>
      <c r="T65" s="35">
        <v>891</v>
      </c>
      <c r="U65" s="35">
        <v>898</v>
      </c>
      <c r="V65" s="35">
        <v>903</v>
      </c>
      <c r="W65" s="35">
        <v>910</v>
      </c>
      <c r="X65" s="35">
        <v>916</v>
      </c>
      <c r="Y65" s="35">
        <v>923</v>
      </c>
      <c r="Z65" s="35">
        <v>928</v>
      </c>
    </row>
    <row r="66" spans="1:26" ht="15.75" thickBot="1" x14ac:dyDescent="0.3">
      <c r="E66" s="31"/>
      <c r="O66" s="34">
        <v>6.4</v>
      </c>
      <c r="P66" s="37">
        <v>4</v>
      </c>
      <c r="Q66" s="35">
        <v>814</v>
      </c>
      <c r="R66" s="35">
        <v>819</v>
      </c>
      <c r="S66" s="35">
        <v>826</v>
      </c>
      <c r="T66" s="35">
        <v>831</v>
      </c>
      <c r="U66" s="35">
        <v>836</v>
      </c>
      <c r="V66" s="35">
        <v>843</v>
      </c>
      <c r="W66" s="35">
        <v>848</v>
      </c>
      <c r="X66" s="35">
        <v>855</v>
      </c>
      <c r="Y66" s="35">
        <v>860</v>
      </c>
      <c r="Z66" s="35">
        <v>867</v>
      </c>
    </row>
    <row r="67" spans="1:26" ht="15.75" thickBot="1" x14ac:dyDescent="0.3">
      <c r="E67" s="31"/>
      <c r="O67" s="100">
        <v>5.99</v>
      </c>
      <c r="P67" s="37">
        <v>3</v>
      </c>
      <c r="Q67" s="35">
        <v>758</v>
      </c>
      <c r="R67" s="35">
        <v>763</v>
      </c>
      <c r="S67" s="35">
        <v>768</v>
      </c>
      <c r="T67" s="35">
        <v>775</v>
      </c>
      <c r="U67" s="35">
        <v>780</v>
      </c>
      <c r="V67" s="35">
        <v>786</v>
      </c>
      <c r="W67" s="35">
        <v>791</v>
      </c>
      <c r="X67" s="35">
        <v>796</v>
      </c>
      <c r="Y67" s="35">
        <v>802</v>
      </c>
      <c r="Z67" s="35">
        <v>808</v>
      </c>
    </row>
    <row r="68" spans="1:26" ht="15.75" thickBot="1" x14ac:dyDescent="0.3">
      <c r="L68" t="s">
        <v>88</v>
      </c>
      <c r="N68" s="95"/>
      <c r="O68" s="32">
        <v>5.59</v>
      </c>
      <c r="P68" s="37">
        <v>2</v>
      </c>
      <c r="Q68" s="35">
        <v>706</v>
      </c>
      <c r="R68" s="35">
        <v>711</v>
      </c>
      <c r="S68" s="35">
        <v>716</v>
      </c>
      <c r="T68" s="35">
        <v>722</v>
      </c>
      <c r="U68" s="35">
        <v>727</v>
      </c>
      <c r="V68" s="35">
        <v>732</v>
      </c>
      <c r="W68" s="35">
        <v>736</v>
      </c>
      <c r="X68" s="35">
        <v>742</v>
      </c>
      <c r="Y68" s="35">
        <v>747</v>
      </c>
      <c r="Z68" s="35">
        <v>752</v>
      </c>
    </row>
    <row r="69" spans="1:26" ht="15.75" thickBot="1" x14ac:dyDescent="0.3">
      <c r="A69" s="38"/>
      <c r="B69" s="39" t="s">
        <v>54</v>
      </c>
      <c r="C69" s="40" t="s">
        <v>55</v>
      </c>
      <c r="D69" s="41" t="s">
        <v>56</v>
      </c>
      <c r="E69" s="40" t="s">
        <v>57</v>
      </c>
      <c r="F69" s="42" t="s">
        <v>58</v>
      </c>
      <c r="G69" s="43" t="s">
        <v>59</v>
      </c>
      <c r="H69" s="39" t="s">
        <v>60</v>
      </c>
      <c r="I69" s="40" t="s">
        <v>61</v>
      </c>
      <c r="J69" s="40" t="s">
        <v>62</v>
      </c>
      <c r="K69" s="42" t="s">
        <v>63</v>
      </c>
      <c r="L69" s="44" t="s">
        <v>64</v>
      </c>
      <c r="N69" s="96"/>
      <c r="O69" s="34">
        <v>5.21</v>
      </c>
      <c r="P69" s="37">
        <v>1</v>
      </c>
      <c r="Q69" s="35">
        <v>657</v>
      </c>
      <c r="R69" s="35">
        <v>661</v>
      </c>
      <c r="S69" s="35">
        <v>667</v>
      </c>
      <c r="T69" s="35">
        <v>671</v>
      </c>
      <c r="U69" s="35">
        <v>676</v>
      </c>
      <c r="V69" s="35">
        <v>681</v>
      </c>
      <c r="W69" s="35">
        <v>685</v>
      </c>
      <c r="X69" s="35">
        <v>691</v>
      </c>
      <c r="Y69" s="35">
        <v>696</v>
      </c>
      <c r="Z69" s="35">
        <v>701</v>
      </c>
    </row>
    <row r="70" spans="1:26" ht="15.75" thickBot="1" x14ac:dyDescent="0.3">
      <c r="A70" s="38"/>
      <c r="B70" s="45" t="s">
        <v>65</v>
      </c>
      <c r="C70" s="46" t="s">
        <v>66</v>
      </c>
      <c r="D70" s="47" t="s">
        <v>67</v>
      </c>
      <c r="E70" s="46" t="s">
        <v>68</v>
      </c>
      <c r="F70" s="48" t="s">
        <v>68</v>
      </c>
      <c r="G70" s="49" t="s">
        <v>28</v>
      </c>
      <c r="H70" s="50"/>
      <c r="I70" s="46" t="s">
        <v>65</v>
      </c>
      <c r="J70" s="46" t="s">
        <v>28</v>
      </c>
      <c r="K70" s="51" t="s">
        <v>28</v>
      </c>
      <c r="L70" s="44" t="s">
        <v>69</v>
      </c>
      <c r="N70" s="96"/>
      <c r="O70" s="34">
        <v>4.84</v>
      </c>
      <c r="P70" s="37">
        <v>0</v>
      </c>
      <c r="Q70" s="35">
        <v>611</v>
      </c>
      <c r="R70" s="35">
        <v>615</v>
      </c>
      <c r="S70" s="35">
        <v>620</v>
      </c>
      <c r="T70" s="35">
        <v>624</v>
      </c>
      <c r="U70" s="35">
        <v>628</v>
      </c>
      <c r="V70" s="35">
        <v>633</v>
      </c>
      <c r="W70" s="35">
        <v>637</v>
      </c>
      <c r="X70" s="35">
        <v>643</v>
      </c>
      <c r="Y70" s="35">
        <v>647</v>
      </c>
      <c r="Z70" s="35">
        <v>652</v>
      </c>
    </row>
    <row r="71" spans="1:26" ht="15.75" thickBot="1" x14ac:dyDescent="0.3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N71" s="97"/>
      <c r="O71" s="34">
        <v>4.84</v>
      </c>
      <c r="P71" s="37" t="s">
        <v>31</v>
      </c>
      <c r="Q71" s="35">
        <v>611</v>
      </c>
      <c r="R71" s="35">
        <v>605</v>
      </c>
      <c r="S71" s="35">
        <v>600</v>
      </c>
      <c r="T71" s="35">
        <v>596</v>
      </c>
      <c r="U71" s="35">
        <v>591</v>
      </c>
      <c r="V71" s="35">
        <v>587</v>
      </c>
      <c r="W71" s="35">
        <v>581</v>
      </c>
      <c r="X71" s="35">
        <v>576</v>
      </c>
      <c r="Y71" s="35">
        <v>572</v>
      </c>
      <c r="Z71" s="35">
        <v>567</v>
      </c>
    </row>
    <row r="72" spans="1:26" ht="15.75" thickBot="1" x14ac:dyDescent="0.3">
      <c r="A72" s="52"/>
      <c r="B72" s="53"/>
      <c r="C72" s="53"/>
      <c r="D72" s="53"/>
      <c r="E72" s="54"/>
      <c r="F72" s="55">
        <v>-10</v>
      </c>
      <c r="G72" s="56">
        <v>260</v>
      </c>
      <c r="H72" s="53"/>
      <c r="I72" s="57"/>
      <c r="J72" s="53"/>
      <c r="K72" s="58">
        <f>G72*L72</f>
        <v>208</v>
      </c>
      <c r="L72" s="59">
        <v>0.8</v>
      </c>
      <c r="N72" s="98"/>
      <c r="O72" s="34">
        <v>4.4800000000000004</v>
      </c>
      <c r="P72" s="37" t="s">
        <v>32</v>
      </c>
      <c r="Q72" s="35">
        <v>563</v>
      </c>
      <c r="R72" s="35">
        <v>557</v>
      </c>
      <c r="S72" s="35">
        <v>553</v>
      </c>
      <c r="T72" s="35">
        <v>548</v>
      </c>
      <c r="U72" s="35">
        <v>544</v>
      </c>
      <c r="V72" s="35">
        <v>539</v>
      </c>
      <c r="W72" s="35">
        <v>535</v>
      </c>
      <c r="X72" s="35">
        <v>531</v>
      </c>
      <c r="Y72" s="35">
        <v>525</v>
      </c>
      <c r="Z72" s="35">
        <v>521</v>
      </c>
    </row>
    <row r="73" spans="1:26" ht="15.75" thickBot="1" x14ac:dyDescent="0.3">
      <c r="A73" s="38" t="str">
        <f>A45</f>
        <v>Buiten Rse:</v>
      </c>
      <c r="B73" s="60"/>
      <c r="C73" s="60"/>
      <c r="D73" s="61">
        <f>B45</f>
        <v>0.04</v>
      </c>
      <c r="E73" s="62">
        <f>D73/$D$86*($F$84-$F$72)</f>
        <v>0.29067930489731431</v>
      </c>
      <c r="F73" s="63"/>
      <c r="G73" s="64"/>
      <c r="H73" s="60"/>
      <c r="I73" s="65"/>
      <c r="J73" s="60"/>
      <c r="K73" s="66"/>
      <c r="L73" s="59"/>
      <c r="N73" s="98"/>
      <c r="O73" s="34">
        <v>4.1399999999999997</v>
      </c>
      <c r="P73" s="37" t="s">
        <v>33</v>
      </c>
      <c r="Q73" s="35">
        <v>517</v>
      </c>
      <c r="R73" s="35">
        <v>513</v>
      </c>
      <c r="S73" s="35">
        <v>508</v>
      </c>
      <c r="T73" s="35">
        <v>504</v>
      </c>
      <c r="U73" s="35">
        <v>500</v>
      </c>
      <c r="V73" s="35">
        <v>496</v>
      </c>
      <c r="W73" s="35">
        <v>492</v>
      </c>
      <c r="X73" s="35">
        <v>488</v>
      </c>
      <c r="Y73" s="35">
        <v>484</v>
      </c>
      <c r="Z73" s="35">
        <v>480</v>
      </c>
    </row>
    <row r="74" spans="1:26" ht="15.75" thickBot="1" x14ac:dyDescent="0.3">
      <c r="A74" s="38"/>
      <c r="B74" s="60"/>
      <c r="C74" s="60"/>
      <c r="D74" s="67"/>
      <c r="E74" s="62"/>
      <c r="F74" s="63">
        <f>F72+E73</f>
        <v>-9.7093206951026865</v>
      </c>
      <c r="G74" s="64">
        <v>269</v>
      </c>
      <c r="H74" s="60"/>
      <c r="I74" s="65"/>
      <c r="J74" s="60"/>
      <c r="K74" s="66">
        <f>K72+J73</f>
        <v>208</v>
      </c>
      <c r="L74" s="59">
        <f t="shared" ref="L74:L82" si="0">K74/G74</f>
        <v>0.77323420074349447</v>
      </c>
      <c r="N74" s="98"/>
      <c r="O74" s="34">
        <v>3.82</v>
      </c>
      <c r="P74" s="37" t="s">
        <v>34</v>
      </c>
      <c r="Q74" s="35">
        <v>476</v>
      </c>
      <c r="R74" s="35">
        <v>472</v>
      </c>
      <c r="S74" s="35">
        <v>468</v>
      </c>
      <c r="T74" s="35">
        <v>464</v>
      </c>
      <c r="U74" s="35">
        <v>460</v>
      </c>
      <c r="V74" s="35">
        <v>456</v>
      </c>
      <c r="W74" s="35">
        <v>452</v>
      </c>
      <c r="X74" s="35">
        <v>448</v>
      </c>
      <c r="Y74" s="35">
        <v>444</v>
      </c>
      <c r="Z74" s="35">
        <v>440</v>
      </c>
    </row>
    <row r="75" spans="1:26" ht="15.75" thickBot="1" x14ac:dyDescent="0.3">
      <c r="A75" s="38" t="str">
        <f>A8</f>
        <v>Buitenblad</v>
      </c>
      <c r="B75" s="67">
        <f>B10/1000</f>
        <v>0.1</v>
      </c>
      <c r="C75" s="60">
        <f>B11</f>
        <v>1</v>
      </c>
      <c r="D75" s="67">
        <f>B13</f>
        <v>0.1</v>
      </c>
      <c r="E75" s="62">
        <f>D75/$D$86*($F$84-$F$72)</f>
        <v>0.72669826224328582</v>
      </c>
      <c r="F75" s="63"/>
      <c r="G75" s="64"/>
      <c r="H75" s="60">
        <v>5</v>
      </c>
      <c r="I75" s="65">
        <f>H75*B75</f>
        <v>0.5</v>
      </c>
      <c r="J75" s="68">
        <f>I75/$I$86*(K72-$K$84)</f>
        <v>-104</v>
      </c>
      <c r="K75" s="66"/>
      <c r="L75" s="59"/>
      <c r="N75" s="98"/>
      <c r="O75" s="34">
        <v>3.53</v>
      </c>
      <c r="P75" s="37" t="s">
        <v>35</v>
      </c>
      <c r="Q75" s="35">
        <v>437</v>
      </c>
      <c r="R75" s="35">
        <v>433</v>
      </c>
      <c r="S75" s="35">
        <v>429</v>
      </c>
      <c r="T75" s="35">
        <v>425</v>
      </c>
      <c r="U75" s="35">
        <v>423</v>
      </c>
      <c r="V75" s="35">
        <v>419</v>
      </c>
      <c r="W75" s="35">
        <v>415</v>
      </c>
      <c r="X75" s="35">
        <v>412</v>
      </c>
      <c r="Y75" s="35">
        <v>408</v>
      </c>
      <c r="Z75" s="35">
        <v>404</v>
      </c>
    </row>
    <row r="76" spans="1:26" ht="15.75" thickBot="1" x14ac:dyDescent="0.3">
      <c r="A76" s="38"/>
      <c r="B76" s="67"/>
      <c r="C76" s="60"/>
      <c r="D76" s="67"/>
      <c r="E76" s="62"/>
      <c r="F76" s="63">
        <f t="shared" ref="F76:F80" si="1">F74+E75</f>
        <v>-8.9826224328594009</v>
      </c>
      <c r="G76" s="64">
        <v>300</v>
      </c>
      <c r="H76" s="60"/>
      <c r="I76" s="65"/>
      <c r="J76" s="68"/>
      <c r="K76" s="66">
        <f>K74+J75</f>
        <v>104</v>
      </c>
      <c r="L76" s="59">
        <f>K76/G76</f>
        <v>0.34666666666666668</v>
      </c>
      <c r="N76" s="98"/>
      <c r="O76" s="34">
        <v>3.26</v>
      </c>
      <c r="P76" s="37" t="s">
        <v>36</v>
      </c>
      <c r="Q76" s="35">
        <v>401</v>
      </c>
      <c r="R76" s="35">
        <v>397</v>
      </c>
      <c r="S76" s="35">
        <v>395</v>
      </c>
      <c r="T76" s="35">
        <v>391</v>
      </c>
      <c r="U76" s="35">
        <v>388</v>
      </c>
      <c r="V76" s="35">
        <v>384</v>
      </c>
      <c r="W76" s="35">
        <v>381</v>
      </c>
      <c r="X76" s="35">
        <v>377</v>
      </c>
      <c r="Y76" s="35">
        <v>375</v>
      </c>
      <c r="Z76" s="35">
        <v>371</v>
      </c>
    </row>
    <row r="77" spans="1:26" ht="15.75" thickBot="1" x14ac:dyDescent="0.3">
      <c r="A77" s="38" t="str">
        <f>'RC'!A17</f>
        <v>Lucht spouw</v>
      </c>
      <c r="B77" s="67">
        <f>B20/1000</f>
        <v>2.5000000000000001E-2</v>
      </c>
      <c r="C77" s="60"/>
      <c r="D77" s="61">
        <f>B22</f>
        <v>0.18</v>
      </c>
      <c r="E77" s="62">
        <f>D77/$D$86*($F$84-$F$72)</f>
        <v>1.3080568720379144</v>
      </c>
      <c r="F77" s="63"/>
      <c r="G77" s="64"/>
      <c r="H77" s="60">
        <v>1</v>
      </c>
      <c r="I77" s="65">
        <f>H77*B77</f>
        <v>2.5000000000000001E-2</v>
      </c>
      <c r="J77" s="68">
        <f>I77/$I$86*(K72-$K$84)</f>
        <v>-5.2</v>
      </c>
      <c r="K77" s="66"/>
      <c r="L77" s="59"/>
      <c r="N77" s="98"/>
      <c r="O77" s="34">
        <v>3.01</v>
      </c>
      <c r="P77" s="37" t="s">
        <v>37</v>
      </c>
      <c r="Q77" s="35">
        <v>368</v>
      </c>
      <c r="R77" s="35">
        <v>365</v>
      </c>
      <c r="S77" s="35">
        <v>361</v>
      </c>
      <c r="T77" s="35">
        <v>359</v>
      </c>
      <c r="U77" s="35">
        <v>356</v>
      </c>
      <c r="V77" s="35">
        <v>352</v>
      </c>
      <c r="W77" s="35">
        <v>349</v>
      </c>
      <c r="X77" s="35">
        <v>347</v>
      </c>
      <c r="Y77" s="35">
        <v>344</v>
      </c>
      <c r="Z77" s="35">
        <v>340</v>
      </c>
    </row>
    <row r="78" spans="1:26" ht="15.75" thickBot="1" x14ac:dyDescent="0.3">
      <c r="A78" s="69"/>
      <c r="B78" s="67"/>
      <c r="C78" s="60"/>
      <c r="D78" s="70"/>
      <c r="E78" s="62"/>
      <c r="F78" s="63">
        <f t="shared" si="1"/>
        <v>-7.6745655608214864</v>
      </c>
      <c r="G78" s="64">
        <v>347</v>
      </c>
      <c r="H78" s="60"/>
      <c r="I78" s="65"/>
      <c r="J78" s="68"/>
      <c r="K78" s="66">
        <f t="shared" ref="K78:K80" si="2">K76+J77</f>
        <v>98.8</v>
      </c>
      <c r="L78" s="59">
        <f t="shared" si="0"/>
        <v>0.28472622478386167</v>
      </c>
      <c r="N78" s="98"/>
      <c r="O78" s="34">
        <v>2.77</v>
      </c>
      <c r="P78" s="37" t="s">
        <v>38</v>
      </c>
      <c r="Q78" s="35">
        <v>337</v>
      </c>
      <c r="R78" s="35">
        <v>335</v>
      </c>
      <c r="S78" s="35">
        <v>332</v>
      </c>
      <c r="T78" s="35">
        <v>329</v>
      </c>
      <c r="U78" s="35">
        <v>327</v>
      </c>
      <c r="V78" s="35">
        <v>323</v>
      </c>
      <c r="W78" s="35">
        <v>320</v>
      </c>
      <c r="X78" s="35">
        <v>317</v>
      </c>
      <c r="Y78" s="35">
        <v>315</v>
      </c>
      <c r="Z78" s="35">
        <v>312</v>
      </c>
    </row>
    <row r="79" spans="1:26" ht="15.75" thickBot="1" x14ac:dyDescent="0.3">
      <c r="A79" s="38" t="str">
        <f>'RC'!A25</f>
        <v>Isolatie</v>
      </c>
      <c r="B79" s="67">
        <f>B27/1000</f>
        <v>0.08</v>
      </c>
      <c r="C79" s="67">
        <f>B28</f>
        <v>2.3E-2</v>
      </c>
      <c r="D79" s="67">
        <f>B30</f>
        <v>3.4782608695652177</v>
      </c>
      <c r="E79" s="62">
        <f>D79/$D$86*($F$84-$F$72)</f>
        <v>25.276461295418642</v>
      </c>
      <c r="F79" s="63"/>
      <c r="G79" s="64"/>
      <c r="H79" s="60">
        <v>50</v>
      </c>
      <c r="I79" s="65">
        <f>H79*B79</f>
        <v>4</v>
      </c>
      <c r="J79" s="68">
        <f>I79/$I$86*(K72-$K$84)</f>
        <v>-832</v>
      </c>
      <c r="K79" s="66"/>
      <c r="L79" s="59"/>
      <c r="N79" s="98"/>
      <c r="O79" s="34">
        <v>2.5499999999999998</v>
      </c>
      <c r="P79" s="37" t="s">
        <v>39</v>
      </c>
      <c r="Q79" s="35">
        <v>309</v>
      </c>
      <c r="R79" s="35">
        <v>307</v>
      </c>
      <c r="S79" s="35">
        <v>304</v>
      </c>
      <c r="T79" s="35">
        <v>301</v>
      </c>
      <c r="U79" s="35">
        <v>299</v>
      </c>
      <c r="V79" s="35">
        <v>296</v>
      </c>
      <c r="W79" s="35">
        <v>293</v>
      </c>
      <c r="X79" s="35">
        <v>291</v>
      </c>
      <c r="Y79" s="35">
        <v>288</v>
      </c>
      <c r="Z79" s="35">
        <v>285</v>
      </c>
    </row>
    <row r="80" spans="1:26" ht="15.75" thickBot="1" x14ac:dyDescent="0.3">
      <c r="A80" s="38"/>
      <c r="B80" s="67"/>
      <c r="C80" s="60"/>
      <c r="D80" s="67"/>
      <c r="E80" s="62"/>
      <c r="F80" s="63">
        <f t="shared" si="1"/>
        <v>17.601895734597157</v>
      </c>
      <c r="G80" s="64">
        <v>370</v>
      </c>
      <c r="H80" s="60"/>
      <c r="I80" s="65"/>
      <c r="J80" s="68"/>
      <c r="K80" s="66">
        <f t="shared" si="2"/>
        <v>-733.2</v>
      </c>
      <c r="L80" s="59">
        <f t="shared" si="0"/>
        <v>-1.9816216216216218</v>
      </c>
      <c r="N80" s="98"/>
      <c r="O80" s="34">
        <v>2.34</v>
      </c>
      <c r="P80" s="37" t="s">
        <v>40</v>
      </c>
      <c r="Q80" s="35">
        <v>283</v>
      </c>
      <c r="R80" s="35">
        <v>281</v>
      </c>
      <c r="S80" s="35">
        <v>279</v>
      </c>
      <c r="T80" s="35">
        <v>276</v>
      </c>
      <c r="U80" s="35">
        <v>273</v>
      </c>
      <c r="V80" s="35">
        <v>271</v>
      </c>
      <c r="W80" s="35">
        <v>269</v>
      </c>
      <c r="X80" s="35">
        <v>267</v>
      </c>
      <c r="Y80" s="35">
        <v>264</v>
      </c>
      <c r="Z80" s="35">
        <v>261</v>
      </c>
    </row>
    <row r="81" spans="1:26" ht="15.75" thickBot="1" x14ac:dyDescent="0.3">
      <c r="A81" s="38" t="str">
        <f>'RC'!A33</f>
        <v>Binnenblad</v>
      </c>
      <c r="B81" s="67">
        <f>B35/1000</f>
        <v>0.1</v>
      </c>
      <c r="C81" s="60">
        <f>B36</f>
        <v>0.5</v>
      </c>
      <c r="D81" s="67">
        <f>B38</f>
        <v>0.2</v>
      </c>
      <c r="E81" s="62">
        <f>D81/$D$86*($F$84-$F$72)</f>
        <v>1.4533965244865716</v>
      </c>
      <c r="F81" s="63"/>
      <c r="G81" s="64"/>
      <c r="H81" s="60">
        <v>1</v>
      </c>
      <c r="I81" s="65">
        <f>H81*B81</f>
        <v>0.1</v>
      </c>
      <c r="J81" s="68">
        <f>I81/$I$86*(K72-$K$84)</f>
        <v>-20.8</v>
      </c>
      <c r="K81" s="66"/>
      <c r="L81" s="59"/>
      <c r="N81" s="98"/>
      <c r="O81" s="34">
        <v>2.15</v>
      </c>
      <c r="P81" s="37" t="s">
        <v>41</v>
      </c>
      <c r="Q81" s="35">
        <v>260</v>
      </c>
      <c r="R81" s="35">
        <v>257</v>
      </c>
      <c r="S81" s="35">
        <v>255</v>
      </c>
      <c r="T81" s="35">
        <v>252</v>
      </c>
      <c r="U81" s="35">
        <v>251</v>
      </c>
      <c r="V81" s="35">
        <v>248</v>
      </c>
      <c r="W81" s="35">
        <v>245</v>
      </c>
      <c r="X81" s="35">
        <v>244</v>
      </c>
      <c r="Y81" s="35">
        <v>241</v>
      </c>
      <c r="Z81" s="35">
        <v>240</v>
      </c>
    </row>
    <row r="82" spans="1:26" ht="15.75" thickBot="1" x14ac:dyDescent="0.3">
      <c r="A82" s="38"/>
      <c r="B82" s="67"/>
      <c r="C82" s="71"/>
      <c r="D82" s="67"/>
      <c r="E82" s="62"/>
      <c r="F82" s="63">
        <f>F80+E81</f>
        <v>19.055292259083728</v>
      </c>
      <c r="G82" s="64">
        <v>2098</v>
      </c>
      <c r="H82" s="60"/>
      <c r="I82" s="65"/>
      <c r="J82" s="68"/>
      <c r="K82" s="66">
        <f>K80+J81</f>
        <v>-754</v>
      </c>
      <c r="L82" s="59">
        <f t="shared" si="0"/>
        <v>-0.35938989513822689</v>
      </c>
      <c r="N82" s="98"/>
      <c r="O82" s="34">
        <v>1.98</v>
      </c>
      <c r="P82" s="37" t="s">
        <v>42</v>
      </c>
      <c r="Q82" s="35">
        <v>237</v>
      </c>
      <c r="R82" s="35">
        <v>235</v>
      </c>
      <c r="S82" s="35">
        <v>233</v>
      </c>
      <c r="T82" s="35">
        <v>231</v>
      </c>
      <c r="U82" s="35">
        <v>229</v>
      </c>
      <c r="V82" s="35">
        <v>227</v>
      </c>
      <c r="W82" s="35">
        <v>225</v>
      </c>
      <c r="X82" s="35">
        <v>223</v>
      </c>
      <c r="Y82" s="35">
        <v>221</v>
      </c>
      <c r="Z82" s="35">
        <v>219</v>
      </c>
    </row>
    <row r="83" spans="1:26" ht="15.75" thickBot="1" x14ac:dyDescent="0.3">
      <c r="A83" s="38" t="str">
        <f>'RC'!A47</f>
        <v>Binnen Rsi:</v>
      </c>
      <c r="B83" s="60"/>
      <c r="C83" s="60"/>
      <c r="D83" s="61">
        <f>B47</f>
        <v>0.13</v>
      </c>
      <c r="E83" s="62">
        <f>D83/$D$86*($F$84-$F$72)</f>
        <v>0.94470774091627163</v>
      </c>
      <c r="F83" s="63"/>
      <c r="G83" s="64"/>
      <c r="H83" s="60"/>
      <c r="I83" s="65"/>
      <c r="J83" s="60"/>
      <c r="K83" s="66"/>
      <c r="L83" s="59"/>
      <c r="N83" s="98"/>
      <c r="O83" s="34">
        <v>1.82</v>
      </c>
      <c r="P83" s="37" t="s">
        <v>43</v>
      </c>
      <c r="Q83" s="35">
        <v>217</v>
      </c>
      <c r="R83" s="35">
        <v>215</v>
      </c>
      <c r="S83" s="35">
        <v>213</v>
      </c>
      <c r="T83" s="35">
        <v>211</v>
      </c>
      <c r="U83" s="35">
        <v>209</v>
      </c>
      <c r="V83" s="35">
        <v>207</v>
      </c>
      <c r="W83" s="35">
        <v>205</v>
      </c>
      <c r="X83" s="35">
        <v>204</v>
      </c>
      <c r="Y83" s="35">
        <v>201</v>
      </c>
      <c r="Z83" s="35">
        <v>200</v>
      </c>
    </row>
    <row r="84" spans="1:26" ht="15.75" thickBot="1" x14ac:dyDescent="0.3">
      <c r="A84" s="52"/>
      <c r="B84" s="49"/>
      <c r="C84" s="49"/>
      <c r="D84" s="72"/>
      <c r="E84" s="73"/>
      <c r="F84" s="74">
        <v>20</v>
      </c>
      <c r="G84" s="75">
        <v>2340</v>
      </c>
      <c r="H84" s="49"/>
      <c r="I84" s="76"/>
      <c r="J84" s="49"/>
      <c r="K84" s="77">
        <f>G84*L84</f>
        <v>1170</v>
      </c>
      <c r="L84" s="59">
        <v>0.5</v>
      </c>
      <c r="N84" s="98"/>
      <c r="O84" s="34">
        <v>1.67</v>
      </c>
      <c r="P84" s="37" t="s">
        <v>44</v>
      </c>
      <c r="Q84" s="35">
        <v>199</v>
      </c>
      <c r="R84" s="35">
        <v>196</v>
      </c>
      <c r="S84" s="35">
        <v>195</v>
      </c>
      <c r="T84" s="35">
        <v>193</v>
      </c>
      <c r="U84" s="35">
        <v>191</v>
      </c>
      <c r="V84" s="35">
        <v>189</v>
      </c>
      <c r="W84" s="35">
        <v>188</v>
      </c>
      <c r="X84" s="35">
        <v>185</v>
      </c>
      <c r="Y84" s="35">
        <v>184</v>
      </c>
      <c r="Z84" s="35">
        <v>183</v>
      </c>
    </row>
    <row r="85" spans="1:26" ht="15.75" thickBot="1" x14ac:dyDescent="0.3">
      <c r="A85" s="38"/>
      <c r="B85" s="78"/>
      <c r="C85" s="78"/>
      <c r="D85" s="79"/>
      <c r="E85" s="78"/>
      <c r="F85" s="80"/>
      <c r="G85" s="81"/>
      <c r="H85" s="38" t="s">
        <v>87</v>
      </c>
      <c r="I85" s="82"/>
      <c r="J85" s="38"/>
      <c r="K85" s="38"/>
      <c r="L85" s="38"/>
      <c r="N85" s="98"/>
      <c r="O85" s="34">
        <v>1.53</v>
      </c>
      <c r="P85" s="37" t="s">
        <v>45</v>
      </c>
      <c r="Q85" s="35">
        <v>181</v>
      </c>
      <c r="R85" s="35">
        <v>179</v>
      </c>
      <c r="S85" s="35">
        <v>177</v>
      </c>
      <c r="T85" s="35">
        <v>176</v>
      </c>
      <c r="U85" s="35">
        <v>175</v>
      </c>
      <c r="V85" s="35">
        <v>173</v>
      </c>
      <c r="W85" s="35">
        <v>171</v>
      </c>
      <c r="X85" s="35">
        <v>169</v>
      </c>
      <c r="Y85" s="35">
        <v>168</v>
      </c>
      <c r="Z85" s="35">
        <v>167</v>
      </c>
    </row>
    <row r="86" spans="1:26" ht="15.75" thickBot="1" x14ac:dyDescent="0.3">
      <c r="A86" s="38"/>
      <c r="B86" s="83" t="s">
        <v>70</v>
      </c>
      <c r="C86" s="44" t="s">
        <v>71</v>
      </c>
      <c r="D86" s="84">
        <f>SUM(D72:D84)</f>
        <v>4.1282608695652181</v>
      </c>
      <c r="E86" s="38" t="s">
        <v>67</v>
      </c>
      <c r="F86" s="38"/>
      <c r="G86" s="81"/>
      <c r="H86" s="85" t="s">
        <v>72</v>
      </c>
      <c r="I86" s="86">
        <f>SUM(I72:I84)</f>
        <v>4.625</v>
      </c>
      <c r="J86" s="87">
        <f>K84-K72</f>
        <v>962</v>
      </c>
      <c r="K86" s="38"/>
      <c r="L86" s="38"/>
      <c r="N86" s="98"/>
      <c r="O86" s="34">
        <v>1.41</v>
      </c>
      <c r="P86" s="37" t="s">
        <v>46</v>
      </c>
      <c r="Q86" s="35">
        <v>165</v>
      </c>
      <c r="R86" s="35">
        <v>164</v>
      </c>
      <c r="S86" s="35">
        <v>163</v>
      </c>
      <c r="T86" s="35">
        <v>160</v>
      </c>
      <c r="U86" s="35">
        <v>159</v>
      </c>
      <c r="V86" s="35">
        <v>157</v>
      </c>
      <c r="W86" s="35">
        <v>156</v>
      </c>
      <c r="X86" s="35">
        <v>155</v>
      </c>
      <c r="Y86" s="35">
        <v>153</v>
      </c>
      <c r="Z86" s="35">
        <v>152</v>
      </c>
    </row>
    <row r="87" spans="1:26" ht="15.75" thickBot="1" x14ac:dyDescent="0.3">
      <c r="A87" s="38"/>
      <c r="B87" s="83" t="s">
        <v>73</v>
      </c>
      <c r="C87" s="44" t="s">
        <v>74</v>
      </c>
      <c r="D87" s="88">
        <f>B53</f>
        <v>0.24223275408109526</v>
      </c>
      <c r="E87" s="38" t="s">
        <v>75</v>
      </c>
      <c r="F87" s="38"/>
      <c r="G87" s="81"/>
      <c r="H87" s="81"/>
      <c r="I87" s="81"/>
      <c r="J87" s="81"/>
      <c r="K87" s="81"/>
      <c r="L87" s="81"/>
      <c r="N87" s="98"/>
      <c r="O87" s="34">
        <v>1.29</v>
      </c>
      <c r="P87" s="37" t="s">
        <v>47</v>
      </c>
      <c r="Q87" s="35">
        <v>151</v>
      </c>
      <c r="R87" s="35">
        <v>149</v>
      </c>
      <c r="S87" s="35">
        <v>148</v>
      </c>
      <c r="T87" s="35">
        <v>147</v>
      </c>
      <c r="U87" s="35">
        <v>145</v>
      </c>
      <c r="V87" s="35">
        <v>144</v>
      </c>
      <c r="W87" s="35">
        <v>143</v>
      </c>
      <c r="X87" s="35">
        <v>141</v>
      </c>
      <c r="Y87" s="35">
        <v>140</v>
      </c>
      <c r="Z87" s="35">
        <v>139</v>
      </c>
    </row>
    <row r="88" spans="1:26" ht="15.75" thickBot="1" x14ac:dyDescent="0.3">
      <c r="A88" s="38"/>
      <c r="B88" s="83"/>
      <c r="C88" s="44"/>
      <c r="D88" s="88"/>
      <c r="E88" s="38"/>
      <c r="F88" s="38"/>
      <c r="G88" s="81"/>
      <c r="H88" s="81"/>
      <c r="I88" s="81"/>
      <c r="J88" s="81"/>
      <c r="K88" s="81"/>
      <c r="L88" s="81"/>
      <c r="N88" s="98"/>
      <c r="O88" s="34">
        <v>1.18</v>
      </c>
      <c r="P88" s="37" t="s">
        <v>48</v>
      </c>
      <c r="Q88" s="35">
        <v>137</v>
      </c>
      <c r="R88" s="35">
        <v>136</v>
      </c>
      <c r="S88" s="35">
        <v>135</v>
      </c>
      <c r="T88" s="35">
        <v>133</v>
      </c>
      <c r="U88" s="35">
        <v>132</v>
      </c>
      <c r="V88" s="35">
        <v>131</v>
      </c>
      <c r="W88" s="35">
        <v>129</v>
      </c>
      <c r="X88" s="35">
        <v>128</v>
      </c>
      <c r="Y88" s="35">
        <v>127</v>
      </c>
      <c r="Z88" s="35">
        <v>125</v>
      </c>
    </row>
    <row r="89" spans="1:26" ht="15.75" thickBot="1" x14ac:dyDescent="0.3">
      <c r="A89" s="38"/>
      <c r="B89" s="38"/>
      <c r="C89" s="44" t="s">
        <v>76</v>
      </c>
      <c r="D89" s="89">
        <f>SUM(D75:D81)</f>
        <v>3.9582608695652182</v>
      </c>
      <c r="E89" s="38" t="s">
        <v>67</v>
      </c>
      <c r="F89" s="38"/>
      <c r="G89" s="81"/>
      <c r="H89" s="81"/>
      <c r="I89" s="81"/>
      <c r="J89" s="81"/>
      <c r="K89" s="81"/>
      <c r="L89" s="81"/>
      <c r="N89" s="97"/>
      <c r="O89" s="34">
        <v>1.08</v>
      </c>
      <c r="P89" s="37" t="s">
        <v>49</v>
      </c>
      <c r="Q89" s="35">
        <v>124</v>
      </c>
      <c r="R89" s="35">
        <v>124</v>
      </c>
      <c r="S89" s="35">
        <v>123</v>
      </c>
      <c r="T89" s="35">
        <v>121</v>
      </c>
      <c r="U89" s="35">
        <v>120</v>
      </c>
      <c r="V89" s="35">
        <v>119</v>
      </c>
      <c r="W89" s="35">
        <v>117</v>
      </c>
      <c r="X89" s="35">
        <v>116</v>
      </c>
      <c r="Y89" s="35">
        <v>116</v>
      </c>
      <c r="Z89" s="35">
        <v>115</v>
      </c>
    </row>
    <row r="90" spans="1:26" ht="15.75" thickBot="1" x14ac:dyDescent="0.3">
      <c r="A90" s="38"/>
      <c r="B90" s="38"/>
      <c r="C90" s="44"/>
      <c r="D90" s="90"/>
      <c r="E90" s="38"/>
      <c r="F90" s="38"/>
      <c r="G90" s="81"/>
      <c r="H90" s="81"/>
      <c r="I90" s="81"/>
      <c r="J90" s="81"/>
      <c r="K90" s="81"/>
      <c r="L90" s="81"/>
      <c r="N90" s="97"/>
      <c r="O90" s="34">
        <v>0.99</v>
      </c>
      <c r="P90" s="37" t="s">
        <v>50</v>
      </c>
      <c r="Q90" s="35">
        <v>113</v>
      </c>
      <c r="R90" s="35">
        <v>112</v>
      </c>
      <c r="S90" s="35">
        <v>111</v>
      </c>
      <c r="T90" s="35">
        <v>111</v>
      </c>
      <c r="U90" s="35">
        <v>109</v>
      </c>
      <c r="V90" s="35">
        <v>108</v>
      </c>
      <c r="W90" s="35">
        <v>107</v>
      </c>
      <c r="X90" s="35">
        <v>105</v>
      </c>
      <c r="Y90" s="35">
        <v>105</v>
      </c>
      <c r="Z90" s="35">
        <v>104</v>
      </c>
    </row>
    <row r="91" spans="1:26" ht="15.75" thickBot="1" x14ac:dyDescent="0.3">
      <c r="A91" s="38"/>
      <c r="B91" s="83" t="s">
        <v>77</v>
      </c>
      <c r="C91" s="44" t="s">
        <v>78</v>
      </c>
      <c r="D91" s="91">
        <v>0.96625866774545721</v>
      </c>
      <c r="E91" s="38"/>
      <c r="F91" s="38"/>
      <c r="G91" s="81"/>
      <c r="H91" s="81"/>
      <c r="I91" s="81"/>
      <c r="J91" s="81"/>
      <c r="K91" s="81"/>
      <c r="L91" s="81"/>
      <c r="N91" s="99"/>
      <c r="O91" s="34">
        <v>0.9</v>
      </c>
      <c r="P91" s="37" t="s">
        <v>51</v>
      </c>
      <c r="Q91" s="35">
        <v>103</v>
      </c>
      <c r="R91" s="35">
        <v>101</v>
      </c>
      <c r="S91" s="35">
        <v>101</v>
      </c>
      <c r="T91" s="35">
        <v>100</v>
      </c>
      <c r="U91" s="35">
        <v>98.7</v>
      </c>
      <c r="V91" s="35">
        <v>98.7</v>
      </c>
      <c r="W91" s="35">
        <v>97.4</v>
      </c>
      <c r="X91" s="35">
        <v>96</v>
      </c>
      <c r="Y91" s="35">
        <v>94.7</v>
      </c>
      <c r="Z91" s="35">
        <v>94.7</v>
      </c>
    </row>
    <row r="92" spans="1:26" x14ac:dyDescent="0.25">
      <c r="A92" s="38"/>
      <c r="B92" s="81"/>
      <c r="C92" s="81"/>
      <c r="D92" s="81"/>
      <c r="E92" s="81"/>
      <c r="F92" s="81"/>
      <c r="G92" s="81"/>
      <c r="H92" s="81"/>
      <c r="I92" s="81"/>
      <c r="J92" s="81"/>
      <c r="K92" s="81"/>
      <c r="L92" s="81"/>
      <c r="N92" s="99"/>
      <c r="X92" s="36"/>
    </row>
    <row r="93" spans="1:26" x14ac:dyDescent="0.25">
      <c r="A93" s="38"/>
      <c r="B93" s="81"/>
      <c r="C93" s="92" t="s">
        <v>79</v>
      </c>
      <c r="D93" s="93">
        <f>D94-D95</f>
        <v>7789.888126759095</v>
      </c>
      <c r="E93" s="94" t="s">
        <v>80</v>
      </c>
      <c r="F93" s="81"/>
      <c r="G93" s="81"/>
      <c r="H93" s="81"/>
      <c r="I93" s="81"/>
      <c r="J93" s="81"/>
      <c r="K93" s="81"/>
      <c r="L93" s="81"/>
      <c r="N93" s="99"/>
    </row>
    <row r="94" spans="1:26" x14ac:dyDescent="0.25">
      <c r="A94" s="38"/>
      <c r="B94" s="81"/>
      <c r="C94" s="92" t="s">
        <v>81</v>
      </c>
      <c r="D94" s="93">
        <f>(K84-G80)/5300000000/SUM(I81:I82)*1000*60*24*3600</f>
        <v>7824.9056603773588</v>
      </c>
      <c r="E94" s="94" t="s">
        <v>80</v>
      </c>
      <c r="F94" s="81"/>
      <c r="G94" s="81"/>
      <c r="H94" s="81"/>
      <c r="I94" s="81"/>
      <c r="J94" s="81"/>
      <c r="K94" s="81"/>
      <c r="L94" s="81"/>
      <c r="N94" s="99"/>
    </row>
    <row r="95" spans="1:26" x14ac:dyDescent="0.25">
      <c r="A95" s="38"/>
      <c r="B95" s="81"/>
      <c r="C95" s="92" t="s">
        <v>82</v>
      </c>
      <c r="D95" s="93">
        <f>(G80-K72)/5300000000/SUM(I75:I79)*1000*60*24*3600</f>
        <v>35.017533618263315</v>
      </c>
      <c r="E95" s="94" t="s">
        <v>80</v>
      </c>
      <c r="F95" s="81"/>
      <c r="G95" s="81"/>
      <c r="H95" s="81"/>
      <c r="I95" s="81"/>
      <c r="J95" s="81"/>
      <c r="K95" s="81"/>
      <c r="L95" s="81"/>
      <c r="N95" s="99"/>
    </row>
    <row r="96" spans="1:26" x14ac:dyDescent="0.25">
      <c r="A96" s="38"/>
      <c r="B96" s="81"/>
      <c r="C96" s="81"/>
      <c r="D96" s="81"/>
      <c r="E96" s="81"/>
      <c r="F96" s="81"/>
      <c r="G96" s="81"/>
      <c r="H96" s="81"/>
      <c r="I96" s="81"/>
      <c r="J96" s="81"/>
      <c r="K96" s="81"/>
      <c r="L96" s="81"/>
      <c r="N96" s="99"/>
    </row>
    <row r="97" spans="14:14" x14ac:dyDescent="0.25">
      <c r="N97" s="99"/>
    </row>
    <row r="98" spans="14:14" x14ac:dyDescent="0.25">
      <c r="N98" s="99"/>
    </row>
    <row r="99" spans="14:14" x14ac:dyDescent="0.25">
      <c r="N99" s="99"/>
    </row>
    <row r="100" spans="14:14" x14ac:dyDescent="0.25">
      <c r="N100" s="99"/>
    </row>
    <row r="101" spans="14:14" x14ac:dyDescent="0.25">
      <c r="N101" s="95"/>
    </row>
    <row r="102" spans="14:14" x14ac:dyDescent="0.25">
      <c r="N102" s="95"/>
    </row>
    <row r="103" spans="14:14" x14ac:dyDescent="0.25">
      <c r="N103" s="95"/>
    </row>
    <row r="104" spans="14:14" x14ac:dyDescent="0.25">
      <c r="N104" s="95"/>
    </row>
  </sheetData>
  <mergeCells count="4">
    <mergeCell ref="E8:F9"/>
    <mergeCell ref="E55:G55"/>
    <mergeCell ref="E56:G56"/>
    <mergeCell ref="E57:G57"/>
  </mergeCells>
  <dataValidations disablePrompts="1" count="2">
    <dataValidation type="list" allowBlank="1" showErrorMessage="1" sqref="B19" xr:uid="{F0BA3A25-0183-4E15-B207-20FF2A318864}">
      <formula1>$F$14:$I$14</formula1>
    </dataValidation>
    <dataValidation type="list" allowBlank="1" showInputMessage="1" showErrorMessage="1" sqref="B20" xr:uid="{26C22A1F-A96A-4282-8089-1B48BC5C7149}">
      <formula1>$E$15:$E$23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A95D38-3623-4DF4-A830-5EB52498DBD3}">
  <dimension ref="A1:Z60"/>
  <sheetViews>
    <sheetView tabSelected="1" topLeftCell="C1" zoomScaleNormal="100" workbookViewId="0">
      <selection activeCell="H23" sqref="H23"/>
    </sheetView>
  </sheetViews>
  <sheetFormatPr defaultRowHeight="15" x14ac:dyDescent="0.25"/>
  <cols>
    <col min="1" max="1" width="18.7109375" customWidth="1"/>
    <col min="2" max="2" width="18.28515625" customWidth="1"/>
    <col min="4" max="4" width="13.140625" bestFit="1" customWidth="1"/>
    <col min="5" max="5" width="9.140625" customWidth="1"/>
    <col min="6" max="12" width="14.5703125" customWidth="1"/>
    <col min="14" max="14" width="0" hidden="1" customWidth="1"/>
  </cols>
  <sheetData>
    <row r="1" spans="1:26" x14ac:dyDescent="0.25">
      <c r="A1" s="102"/>
      <c r="B1" s="116" t="s">
        <v>54</v>
      </c>
      <c r="C1" s="117" t="s">
        <v>55</v>
      </c>
      <c r="D1" s="123" t="s">
        <v>56</v>
      </c>
      <c r="E1" s="117" t="s">
        <v>57</v>
      </c>
      <c r="F1" s="124" t="s">
        <v>58</v>
      </c>
      <c r="G1" s="138" t="s">
        <v>59</v>
      </c>
      <c r="H1" s="116" t="s">
        <v>60</v>
      </c>
      <c r="I1" s="117" t="s">
        <v>61</v>
      </c>
      <c r="J1" s="117" t="s">
        <v>62</v>
      </c>
      <c r="K1" s="124" t="s">
        <v>63</v>
      </c>
      <c r="L1" s="104" t="s">
        <v>64</v>
      </c>
      <c r="P1">
        <v>1</v>
      </c>
      <c r="Q1">
        <v>2</v>
      </c>
      <c r="R1">
        <v>3</v>
      </c>
      <c r="S1">
        <v>4</v>
      </c>
      <c r="T1">
        <v>5</v>
      </c>
      <c r="U1">
        <v>6</v>
      </c>
      <c r="V1">
        <v>7</v>
      </c>
      <c r="W1">
        <v>8</v>
      </c>
      <c r="X1">
        <v>9</v>
      </c>
      <c r="Y1">
        <v>10</v>
      </c>
      <c r="Z1">
        <v>11</v>
      </c>
    </row>
    <row r="2" spans="1:26" ht="15.75" thickBot="1" x14ac:dyDescent="0.3">
      <c r="A2" s="102"/>
      <c r="B2" s="118" t="s">
        <v>65</v>
      </c>
      <c r="C2" s="119" t="s">
        <v>66</v>
      </c>
      <c r="D2" s="125" t="s">
        <v>67</v>
      </c>
      <c r="E2" s="119" t="s">
        <v>68</v>
      </c>
      <c r="F2" s="126" t="s">
        <v>68</v>
      </c>
      <c r="G2" s="122" t="s">
        <v>28</v>
      </c>
      <c r="H2" s="139"/>
      <c r="I2" s="119" t="s">
        <v>65</v>
      </c>
      <c r="J2" s="119" t="s">
        <v>28</v>
      </c>
      <c r="K2" s="140" t="s">
        <v>28</v>
      </c>
      <c r="L2" s="104" t="s">
        <v>69</v>
      </c>
      <c r="N2" t="s">
        <v>52</v>
      </c>
      <c r="T2" t="s">
        <v>53</v>
      </c>
    </row>
    <row r="3" spans="1:26" ht="15.75" thickBot="1" x14ac:dyDescent="0.3">
      <c r="A3" s="102"/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12"/>
      <c r="N3" s="32" t="s">
        <v>29</v>
      </c>
      <c r="O3" s="33" t="s">
        <v>30</v>
      </c>
      <c r="P3" s="33">
        <v>0</v>
      </c>
      <c r="Q3" s="33">
        <v>0.1</v>
      </c>
      <c r="R3" s="33">
        <v>0.2</v>
      </c>
      <c r="S3" s="33">
        <v>0.3</v>
      </c>
      <c r="T3" s="33">
        <v>0.4</v>
      </c>
      <c r="U3" s="33">
        <v>0.5</v>
      </c>
      <c r="V3" s="33">
        <v>0.6</v>
      </c>
      <c r="W3" s="33">
        <v>0.7</v>
      </c>
      <c r="X3" s="33">
        <v>0.8</v>
      </c>
      <c r="Y3" s="33">
        <v>0.9</v>
      </c>
      <c r="Z3" s="33">
        <v>1</v>
      </c>
    </row>
    <row r="4" spans="1:26" ht="15.75" thickBot="1" x14ac:dyDescent="0.3">
      <c r="A4" s="114"/>
      <c r="B4" s="120"/>
      <c r="C4" s="120"/>
      <c r="D4" s="120"/>
      <c r="E4" s="127"/>
      <c r="F4" s="128">
        <v>-10</v>
      </c>
      <c r="G4" s="58" cm="1">
        <f t="array" ref="G4">INDEX($P$4:$Z$60,MATCH(TRUNC(F4),$O$4:$O$60,0)+0.5*(1-SIGN(F4))*(TRUNC(F4)=0),(10*CEILING(ABS(ROUND(F4-TRUNC(F4),2)),0.1)+1))</f>
        <v>260</v>
      </c>
      <c r="H4" s="151">
        <f>INDEX($P$4:$Y$60,MATCH(IF(ABS(ROUND($F4-ROUNDDOWN($F4,),1))=1,ROUNDUP($F4,),ROUNDDOWN($F4,)),$O$4:$O$60,0),MATCH(IF(ABS(ROUND($F4-ROUNDDOWN($F4,),1))=1,0,ABS(ROUND($F4-ROUNDDOWN($F4,),1))),$P$3:$Y$3,0))</f>
        <v>260</v>
      </c>
      <c r="I4" s="141"/>
      <c r="J4" s="120"/>
      <c r="K4" s="58">
        <f>G4*L4</f>
        <v>208</v>
      </c>
      <c r="L4" s="147">
        <v>0.8</v>
      </c>
      <c r="M4" s="112"/>
      <c r="N4" s="34">
        <v>39.56</v>
      </c>
      <c r="O4" s="37">
        <v>35</v>
      </c>
      <c r="P4" s="35">
        <v>5627</v>
      </c>
      <c r="Q4" s="35">
        <v>5657</v>
      </c>
      <c r="R4" s="35">
        <v>5688</v>
      </c>
      <c r="S4" s="35">
        <v>5720</v>
      </c>
      <c r="T4" s="35">
        <v>5752</v>
      </c>
      <c r="U4" s="35">
        <v>5784</v>
      </c>
      <c r="V4" s="35">
        <v>5816</v>
      </c>
      <c r="W4" s="35">
        <v>5848</v>
      </c>
      <c r="X4" s="35">
        <v>5880</v>
      </c>
      <c r="Y4" s="35">
        <v>5912</v>
      </c>
      <c r="Z4" s="35"/>
    </row>
    <row r="5" spans="1:26" ht="15.75" thickBot="1" x14ac:dyDescent="0.3">
      <c r="A5" s="102" t="str">
        <f>'RC'!A45</f>
        <v>Buiten Rse:</v>
      </c>
      <c r="B5" s="106"/>
      <c r="C5" s="106"/>
      <c r="D5" s="129">
        <f>'RC'!B45</f>
        <v>0.04</v>
      </c>
      <c r="E5" s="130">
        <f>D5/D18*(F16-F4)</f>
        <v>0.29067930489731431</v>
      </c>
      <c r="F5" s="131">
        <v>-0.17</v>
      </c>
      <c r="G5" s="66" cm="1">
        <f t="array" ref="G5">INDEX($P$4:$Z$60,MATCH(TRUNC(F5),$O$4:$O$60,0)+0.5*(1-SIGN(F5))*(TRUNC(F5)=0),(10*CEILING(ABS(ROUND(F5-TRUNC(F5),2)),0.1)+1))</f>
        <v>600</v>
      </c>
      <c r="H5" s="151">
        <f>INDEX($P$4:$Y$60,MATCH(IF(ABS(ROUND($F5-ROUNDDOWN($F5,),1))=1,ROUNDUP($F5,),ROUNDDOWN($F5,)),$O$4:$O$60,0),MATCH(IF(ABS(ROUND($F5-ROUNDDOWN($F5,),1))=1,0,ABS(ROUND($F5-ROUNDDOWN($F5,),1))),$P$3:$Y$3,0))</f>
        <v>620</v>
      </c>
      <c r="I5" s="142"/>
      <c r="J5" s="106"/>
      <c r="K5" s="66"/>
      <c r="L5" s="147"/>
      <c r="M5" s="112"/>
      <c r="N5" s="34">
        <v>37.54</v>
      </c>
      <c r="O5" s="37">
        <v>34</v>
      </c>
      <c r="P5" s="35">
        <v>5323</v>
      </c>
      <c r="Q5" s="35">
        <v>5352</v>
      </c>
      <c r="R5" s="35">
        <v>5381</v>
      </c>
      <c r="S5" s="35">
        <v>5412</v>
      </c>
      <c r="T5" s="35">
        <v>5443</v>
      </c>
      <c r="U5" s="35">
        <v>5472</v>
      </c>
      <c r="V5" s="35">
        <v>5503</v>
      </c>
      <c r="W5" s="35">
        <v>5533</v>
      </c>
      <c r="X5" s="35">
        <v>5564</v>
      </c>
      <c r="Y5" s="35">
        <v>5595</v>
      </c>
      <c r="Z5" s="35">
        <v>5627</v>
      </c>
    </row>
    <row r="6" spans="1:26" ht="15.75" thickBot="1" x14ac:dyDescent="0.3">
      <c r="A6" s="102"/>
      <c r="B6" s="106"/>
      <c r="C6" s="106"/>
      <c r="D6" s="105"/>
      <c r="E6" s="130"/>
      <c r="F6" s="131">
        <f>F4+E5</f>
        <v>-9.7093206951026865</v>
      </c>
      <c r="G6" s="66" cm="1">
        <f t="array" ref="G6">INDEX($P$4:$Z$60,MATCH(TRUNC(F6),$O$4:$O$60,0)+0.5*(1-SIGN(F6))*(TRUNC(F6)=0),(10*CEILING(ABS(ROUND(F6-TRUNC(F6),2)),0.1)+1))</f>
        <v>264</v>
      </c>
      <c r="H6" s="151">
        <f>INDEX($P$4:$Y$60,MATCH(IF(ABS(ROUND($F6-ROUNDDOWN($F6,),1))=1,ROUNDUP($F6,),ROUNDDOWN($F6,)),$O$4:$O$60,0),MATCH(IF(ABS(ROUND($F6-ROUNDDOWN($F6,),1))=1,0,ABS(ROUND($F6-ROUNDDOWN($F6,),1))),$P$3:$Y$3,0))</f>
        <v>267</v>
      </c>
      <c r="I6" s="142"/>
      <c r="J6" s="106"/>
      <c r="K6" s="66">
        <f>K4+J5</f>
        <v>208</v>
      </c>
      <c r="L6" s="147">
        <f t="shared" ref="L6:L14" si="0">K6/G6</f>
        <v>0.78787878787878785</v>
      </c>
      <c r="M6" s="112"/>
      <c r="N6" s="34">
        <v>35.619999999999997</v>
      </c>
      <c r="O6" s="37">
        <v>33</v>
      </c>
      <c r="P6" s="35">
        <v>5033</v>
      </c>
      <c r="Q6" s="35">
        <v>5061</v>
      </c>
      <c r="R6" s="35">
        <v>5090</v>
      </c>
      <c r="S6" s="35">
        <v>5118</v>
      </c>
      <c r="T6" s="35">
        <v>5146</v>
      </c>
      <c r="U6" s="35">
        <v>5176</v>
      </c>
      <c r="V6" s="35">
        <v>5205</v>
      </c>
      <c r="W6" s="35">
        <v>5234</v>
      </c>
      <c r="X6" s="35">
        <v>5264</v>
      </c>
      <c r="Y6" s="35">
        <v>5293</v>
      </c>
      <c r="Z6" s="35">
        <v>5323</v>
      </c>
    </row>
    <row r="7" spans="1:26" ht="15.75" thickBot="1" x14ac:dyDescent="0.3">
      <c r="A7" s="102" t="str">
        <f>'RC'!A8</f>
        <v>Buitenblad</v>
      </c>
      <c r="B7" s="105">
        <f>'RC'!B10/1000</f>
        <v>0.1</v>
      </c>
      <c r="C7" s="106">
        <f>'RC'!B11</f>
        <v>1</v>
      </c>
      <c r="D7" s="105">
        <f>'RC'!B13</f>
        <v>0.1</v>
      </c>
      <c r="E7" s="130">
        <f>D7/D18*(F16-F4)</f>
        <v>0.72669826224328582</v>
      </c>
      <c r="F7" s="131"/>
      <c r="G7" s="66"/>
      <c r="H7" s="106">
        <v>5</v>
      </c>
      <c r="I7" s="142">
        <f>H7*B7</f>
        <v>0.5</v>
      </c>
      <c r="J7" s="143">
        <f>I7/I18*(K16-K4)</f>
        <v>104</v>
      </c>
      <c r="K7" s="66"/>
      <c r="L7" s="147"/>
      <c r="M7" s="112"/>
      <c r="N7" s="34">
        <v>33.770000000000003</v>
      </c>
      <c r="O7" s="37">
        <v>32</v>
      </c>
      <c r="P7" s="35">
        <v>4757</v>
      </c>
      <c r="Q7" s="35">
        <v>4785</v>
      </c>
      <c r="R7" s="35">
        <v>4812</v>
      </c>
      <c r="S7" s="35">
        <v>4838</v>
      </c>
      <c r="T7" s="35">
        <v>4866</v>
      </c>
      <c r="U7" s="35">
        <v>4893</v>
      </c>
      <c r="V7" s="35">
        <v>4921</v>
      </c>
      <c r="W7" s="35">
        <v>4949</v>
      </c>
      <c r="X7" s="35">
        <v>4977</v>
      </c>
      <c r="Y7" s="35">
        <v>5005</v>
      </c>
      <c r="Z7" s="35">
        <v>5033</v>
      </c>
    </row>
    <row r="8" spans="1:26" ht="15.75" thickBot="1" x14ac:dyDescent="0.3">
      <c r="A8" s="102"/>
      <c r="B8" s="105"/>
      <c r="C8" s="106"/>
      <c r="D8" s="105"/>
      <c r="E8" s="130"/>
      <c r="F8" s="131">
        <f t="shared" ref="F8:F12" si="1">F6+E7</f>
        <v>-8.9826224328594009</v>
      </c>
      <c r="G8" s="66" cm="1">
        <f t="array" ref="G8">INDEX($P$4:$Z$60,MATCH(TRUNC(F8),$O$4:$O$60,0)+0.5*(1-SIGN(F8))*(TRUNC(F8)=0),(10*CEILING(ABS(ROUND(F8-TRUNC(F8),2)),0.1)+1))</f>
        <v>283</v>
      </c>
      <c r="H8" s="151">
        <f>INDEX($P$4:$Y$60,MATCH(IF(ABS(ROUND($F8-ROUNDDOWN($F8,),1))=1,ROUNDUP($F8,),ROUNDDOWN($F8,)),$O$4:$O$60,0),MATCH(IF(ABS(ROUND($F8-ROUNDDOWN($F8,),1))=1,0,ABS(ROUND($F8-ROUNDDOWN($F8,),1))),$P$3:$Y$3,0))</f>
        <v>283</v>
      </c>
      <c r="I8" s="142"/>
      <c r="J8" s="143"/>
      <c r="K8" s="66">
        <f>K6+J7</f>
        <v>312</v>
      </c>
      <c r="L8" s="147">
        <f>K8/G8</f>
        <v>1.1024734982332156</v>
      </c>
      <c r="M8" s="112"/>
      <c r="N8" s="34">
        <v>32.020000000000003</v>
      </c>
      <c r="O8" s="37">
        <v>31</v>
      </c>
      <c r="P8" s="35">
        <v>4496</v>
      </c>
      <c r="Q8" s="35">
        <v>4521</v>
      </c>
      <c r="R8" s="35">
        <v>4546</v>
      </c>
      <c r="S8" s="35">
        <v>4573</v>
      </c>
      <c r="T8" s="35">
        <v>4598</v>
      </c>
      <c r="U8" s="35">
        <v>4625</v>
      </c>
      <c r="V8" s="35">
        <v>4650</v>
      </c>
      <c r="W8" s="35">
        <v>4677</v>
      </c>
      <c r="X8" s="35">
        <v>4704</v>
      </c>
      <c r="Y8" s="35">
        <v>4730</v>
      </c>
      <c r="Z8" s="35">
        <v>4757</v>
      </c>
    </row>
    <row r="9" spans="1:26" ht="15.75" thickBot="1" x14ac:dyDescent="0.3">
      <c r="A9" s="102" t="str">
        <f>'RC'!A17</f>
        <v>Lucht spouw</v>
      </c>
      <c r="B9" s="105">
        <f>'RC'!B20/1000</f>
        <v>2.5000000000000001E-2</v>
      </c>
      <c r="C9" s="106"/>
      <c r="D9" s="105">
        <f>'RC'!B22</f>
        <v>0.18</v>
      </c>
      <c r="E9" s="130">
        <f>D9/D18*(F16-F4)</f>
        <v>1.3080568720379144</v>
      </c>
      <c r="F9" s="131"/>
      <c r="G9" s="66"/>
      <c r="H9" s="106">
        <v>1</v>
      </c>
      <c r="I9" s="142">
        <f>H9*B9</f>
        <v>2.5000000000000001E-2</v>
      </c>
      <c r="J9" s="143">
        <f>I9/I18*(K16-K4)</f>
        <v>5.2</v>
      </c>
      <c r="K9" s="66"/>
      <c r="L9" s="147"/>
      <c r="M9" s="112"/>
      <c r="N9" s="34">
        <v>30.34</v>
      </c>
      <c r="O9" s="37">
        <v>30</v>
      </c>
      <c r="P9" s="35">
        <v>4245</v>
      </c>
      <c r="Q9" s="35">
        <v>4270</v>
      </c>
      <c r="R9" s="35">
        <v>4294</v>
      </c>
      <c r="S9" s="35">
        <v>4319</v>
      </c>
      <c r="T9" s="35">
        <v>4344</v>
      </c>
      <c r="U9" s="35">
        <v>4369</v>
      </c>
      <c r="V9" s="35">
        <v>4393</v>
      </c>
      <c r="W9" s="35">
        <v>4418</v>
      </c>
      <c r="X9" s="35">
        <v>4443</v>
      </c>
      <c r="Y9" s="35">
        <v>4469</v>
      </c>
      <c r="Z9" s="35">
        <v>4496</v>
      </c>
    </row>
    <row r="10" spans="1:26" ht="15.75" thickBot="1" x14ac:dyDescent="0.3">
      <c r="A10" s="115"/>
      <c r="B10" s="105"/>
      <c r="C10" s="106"/>
      <c r="D10" s="132"/>
      <c r="E10" s="130"/>
      <c r="F10" s="131">
        <f t="shared" si="1"/>
        <v>-7.6745655608214864</v>
      </c>
      <c r="G10" s="66" cm="1">
        <f t="array" ref="G10">INDEX($P$4:$Z$60,MATCH(TRUNC(F10),$O$4:$O$60,0)+0.5*(1-SIGN(F10))*(TRUNC(F10)=0),(10*CEILING(ABS(ROUND(F10-TRUNC(F10),2)),0.1)+1))</f>
        <v>317</v>
      </c>
      <c r="H10" s="151">
        <f>INDEX($P$4:$Y$60,MATCH(IF(ABS(ROUND($F10-ROUNDDOWN($F10,),1))=1,ROUNDUP($F10,),ROUNDDOWN($F10,)),$O$4:$O$60,0),MATCH(IF(ABS(ROUND($F10-ROUNDDOWN($F10,),1))=1,0,ABS(ROUND($F10-ROUNDDOWN($F10,),1))),$P$3:$Y$3,0))</f>
        <v>317</v>
      </c>
      <c r="I10" s="142"/>
      <c r="J10" s="143"/>
      <c r="K10" s="66">
        <f t="shared" ref="K10:K12" si="2">K8+J9</f>
        <v>317.2</v>
      </c>
      <c r="L10" s="147">
        <f>K10/G10</f>
        <v>1.0006309148264985</v>
      </c>
      <c r="M10" s="112"/>
      <c r="N10" s="34">
        <v>28.73</v>
      </c>
      <c r="O10" s="37">
        <v>29</v>
      </c>
      <c r="P10" s="35">
        <v>4007</v>
      </c>
      <c r="Q10" s="35">
        <v>4031</v>
      </c>
      <c r="R10" s="35">
        <v>4054</v>
      </c>
      <c r="S10" s="35">
        <v>4078</v>
      </c>
      <c r="T10" s="35">
        <v>4102</v>
      </c>
      <c r="U10" s="35">
        <v>4125</v>
      </c>
      <c r="V10" s="35">
        <v>4149</v>
      </c>
      <c r="W10" s="35">
        <v>4173</v>
      </c>
      <c r="X10" s="35">
        <v>4197</v>
      </c>
      <c r="Y10" s="35">
        <v>4221</v>
      </c>
      <c r="Z10" s="35">
        <v>4245</v>
      </c>
    </row>
    <row r="11" spans="1:26" ht="15.75" thickBot="1" x14ac:dyDescent="0.3">
      <c r="A11" s="102" t="str">
        <f>'RC'!A25</f>
        <v>Isolatie</v>
      </c>
      <c r="B11" s="105">
        <f>'RC'!B27/1000</f>
        <v>0.08</v>
      </c>
      <c r="C11" s="105">
        <f>'RC'!B28</f>
        <v>2.3E-2</v>
      </c>
      <c r="D11" s="105">
        <f>'RC'!B30</f>
        <v>3.4782608695652177</v>
      </c>
      <c r="E11" s="130">
        <f>D11/D18*(F16-F4)</f>
        <v>25.276461295418642</v>
      </c>
      <c r="F11" s="131"/>
      <c r="G11" s="66"/>
      <c r="H11" s="106">
        <v>50</v>
      </c>
      <c r="I11" s="142">
        <f>H11*B11</f>
        <v>4</v>
      </c>
      <c r="J11" s="143">
        <f>I11/I18*(K16-K4)</f>
        <v>832</v>
      </c>
      <c r="K11" s="66"/>
      <c r="L11" s="147"/>
      <c r="M11" s="112"/>
      <c r="N11" s="34">
        <v>27.21</v>
      </c>
      <c r="O11" s="37">
        <v>28</v>
      </c>
      <c r="P11" s="35">
        <v>3782</v>
      </c>
      <c r="Q11" s="35">
        <v>3803</v>
      </c>
      <c r="R11" s="35">
        <v>3826</v>
      </c>
      <c r="S11" s="35">
        <v>3848</v>
      </c>
      <c r="T11" s="35">
        <v>3871</v>
      </c>
      <c r="U11" s="35">
        <v>3893</v>
      </c>
      <c r="V11" s="35">
        <v>3915</v>
      </c>
      <c r="W11" s="35">
        <v>3939</v>
      </c>
      <c r="X11" s="35">
        <v>3962</v>
      </c>
      <c r="Y11" s="35">
        <v>3984</v>
      </c>
      <c r="Z11" s="35">
        <v>4007</v>
      </c>
    </row>
    <row r="12" spans="1:26" ht="15.75" thickBot="1" x14ac:dyDescent="0.3">
      <c r="A12" s="102"/>
      <c r="B12" s="105"/>
      <c r="C12" s="106"/>
      <c r="D12" s="105"/>
      <c r="E12" s="130"/>
      <c r="F12" s="131">
        <f t="shared" si="1"/>
        <v>17.601895734597157</v>
      </c>
      <c r="G12" s="66" cm="1">
        <f t="array" ref="G12">INDEX($P$4:$Z$60,MATCH(TRUNC(F12),$O$4:$O$60,0)+0.5*(1-SIGN(F12))*(TRUNC(F12)=0),(10*CEILING(ABS(ROUND(F12-TRUNC(F12),2)),0.1)+1))</f>
        <v>2014</v>
      </c>
      <c r="H12" s="151">
        <f>INDEX($P$4:$Y$60,MATCH(IF(ABS(ROUND($F12-ROUNDDOWN($F12,),1))=1,ROUNDUP($F12,),ROUNDDOWN($F12,)),$O$4:$O$60,0),MATCH(IF(ABS(ROUND($F12-ROUNDDOWN($F12,),1))=1,0,ABS(ROUND($F12-ROUNDDOWN($F12,),1))),$P$3:$Y$3,0))</f>
        <v>2014</v>
      </c>
      <c r="I12" s="142"/>
      <c r="J12" s="143"/>
      <c r="K12" s="66">
        <f t="shared" si="2"/>
        <v>1149.2</v>
      </c>
      <c r="L12" s="147">
        <f t="shared" si="0"/>
        <v>0.57060575968222449</v>
      </c>
      <c r="M12" s="112"/>
      <c r="N12" s="34">
        <v>25.75</v>
      </c>
      <c r="O12" s="37">
        <v>27</v>
      </c>
      <c r="P12" s="35">
        <v>3567</v>
      </c>
      <c r="Q12" s="35">
        <v>3588</v>
      </c>
      <c r="R12" s="35">
        <v>3610</v>
      </c>
      <c r="S12" s="35">
        <v>3630</v>
      </c>
      <c r="T12" s="35">
        <v>3651</v>
      </c>
      <c r="U12" s="35">
        <v>3674</v>
      </c>
      <c r="V12" s="35">
        <v>3695</v>
      </c>
      <c r="W12" s="35">
        <v>3716</v>
      </c>
      <c r="X12" s="35">
        <v>3738</v>
      </c>
      <c r="Y12" s="35">
        <v>3760</v>
      </c>
      <c r="Z12" s="35">
        <v>3782</v>
      </c>
    </row>
    <row r="13" spans="1:26" ht="15.75" thickBot="1" x14ac:dyDescent="0.3">
      <c r="A13" s="102" t="str">
        <f>'RC'!A33</f>
        <v>Binnenblad</v>
      </c>
      <c r="B13" s="105">
        <f>'RC'!B35/1000</f>
        <v>0.1</v>
      </c>
      <c r="C13" s="106">
        <f>'RC'!B36</f>
        <v>0.5</v>
      </c>
      <c r="D13" s="105">
        <f>'RC'!B38</f>
        <v>0.2</v>
      </c>
      <c r="E13" s="130">
        <f>D13/D18*(F16-F4)</f>
        <v>1.4533965244865716</v>
      </c>
      <c r="F13" s="131"/>
      <c r="G13" s="66"/>
      <c r="H13" s="106">
        <v>1</v>
      </c>
      <c r="I13" s="142">
        <f>H13*B13</f>
        <v>0.1</v>
      </c>
      <c r="J13" s="143">
        <f>I13/I18*(K16-K4)</f>
        <v>20.8</v>
      </c>
      <c r="K13" s="66"/>
      <c r="L13" s="147"/>
      <c r="M13" s="112"/>
      <c r="N13" s="34">
        <v>24.36</v>
      </c>
      <c r="O13" s="37">
        <v>26</v>
      </c>
      <c r="P13" s="35">
        <v>3363</v>
      </c>
      <c r="Q13" s="35">
        <v>3383</v>
      </c>
      <c r="R13" s="35">
        <v>3403</v>
      </c>
      <c r="S13" s="35">
        <v>3423</v>
      </c>
      <c r="T13" s="35">
        <v>3443</v>
      </c>
      <c r="U13" s="35">
        <v>3463</v>
      </c>
      <c r="V13" s="35">
        <v>3484</v>
      </c>
      <c r="W13" s="35">
        <v>3504</v>
      </c>
      <c r="X13" s="35">
        <v>3530</v>
      </c>
      <c r="Y13" s="35">
        <v>3546</v>
      </c>
      <c r="Z13" s="35">
        <v>3567</v>
      </c>
    </row>
    <row r="14" spans="1:26" ht="15.75" thickBot="1" x14ac:dyDescent="0.3">
      <c r="A14" s="102"/>
      <c r="B14" s="105"/>
      <c r="C14" s="121"/>
      <c r="D14" s="105"/>
      <c r="E14" s="130"/>
      <c r="F14" s="131">
        <f>F12+E13</f>
        <v>19.055292259083728</v>
      </c>
      <c r="G14" s="66" cm="1">
        <f t="array" ref="G14">INDEX($P$4:$Z$60,MATCH(TRUNC(F14),$O$4:$O$60,0)+0.5*(1-SIGN(F14))*(TRUNC(F14)=0),(10*CEILING(ABS(ROUND(F14-TRUNC(F14),2)),0.1)+1))</f>
        <v>2212</v>
      </c>
      <c r="H14" s="151">
        <f>INDEX($P$4:$Y$60,MATCH(IF(ABS(ROUND($F14-ROUNDDOWN($F14,),1))=1,ROUNDUP($F14,),ROUNDDOWN($F14,)),$O$4:$O$60,0),MATCH(IF(ABS(ROUND($F14-ROUNDDOWN($F14,),1))=1,0,ABS(ROUND($F14-ROUNDDOWN($F14,),1))),$P$3:$Y$3,0))</f>
        <v>2212</v>
      </c>
      <c r="I14" s="142"/>
      <c r="J14" s="143"/>
      <c r="K14" s="66">
        <f>K12+J13</f>
        <v>1170</v>
      </c>
      <c r="L14" s="147">
        <f t="shared" si="0"/>
        <v>0.52893309222423146</v>
      </c>
      <c r="M14" s="112"/>
      <c r="N14" s="34">
        <v>23.05</v>
      </c>
      <c r="O14" s="37">
        <v>25</v>
      </c>
      <c r="P14" s="35">
        <v>3169</v>
      </c>
      <c r="Q14" s="35">
        <v>3188</v>
      </c>
      <c r="R14" s="35">
        <v>3207</v>
      </c>
      <c r="S14" s="35">
        <v>3226</v>
      </c>
      <c r="T14" s="35">
        <v>3246</v>
      </c>
      <c r="U14" s="35">
        <v>3264</v>
      </c>
      <c r="V14" s="35">
        <v>3284</v>
      </c>
      <c r="W14" s="35">
        <v>3303</v>
      </c>
      <c r="X14" s="35">
        <v>3323</v>
      </c>
      <c r="Y14" s="35">
        <v>3343</v>
      </c>
      <c r="Z14" s="35">
        <v>3363</v>
      </c>
    </row>
    <row r="15" spans="1:26" ht="15.75" thickBot="1" x14ac:dyDescent="0.3">
      <c r="A15" s="102" t="str">
        <f>'RC'!A47</f>
        <v>Binnen Rsi:</v>
      </c>
      <c r="B15" s="106"/>
      <c r="C15" s="106"/>
      <c r="D15" s="105">
        <f>'RC'!B47</f>
        <v>0.13</v>
      </c>
      <c r="E15" s="130">
        <f>D15/D18*(F16-F4)</f>
        <v>0.94470774091627163</v>
      </c>
      <c r="F15" s="131">
        <v>0.17</v>
      </c>
      <c r="G15" s="66" cm="1">
        <f t="array" ref="G15">INDEX($P$4:$Z$60,MATCH(TRUNC(F15),$O$4:$O$60,0)+0.5*(1-SIGN(F15))*(TRUNC(F15)=0),(10*CEILING(ABS(ROUND(F15-TRUNC(F15),2)),0.1)+1))</f>
        <v>620</v>
      </c>
      <c r="H15" s="151">
        <f>INDEX($P$4:$Y$60,MATCH(IF(ABS(ROUND($F15-ROUNDDOWN($F15,),1))=1,ROUNDUP($F15,),ROUNDDOWN($F15,)),$O$4:$O$60,0),MATCH(IF(ABS(ROUND($F15-ROUNDDOWN($F15,),1))=1,0,ABS(ROUND($F15-ROUNDDOWN($F15,),1))),$P$3:$Y$3,0))</f>
        <v>620</v>
      </c>
      <c r="I15" s="142"/>
      <c r="J15" s="106"/>
      <c r="K15" s="66"/>
      <c r="L15" s="147"/>
      <c r="M15" s="112"/>
      <c r="N15" s="34">
        <v>21.78</v>
      </c>
      <c r="O15" s="37">
        <v>24</v>
      </c>
      <c r="P15" s="35">
        <v>2985</v>
      </c>
      <c r="Q15" s="35">
        <v>3003</v>
      </c>
      <c r="R15" s="35">
        <v>3022</v>
      </c>
      <c r="S15" s="35">
        <v>3040</v>
      </c>
      <c r="T15" s="35">
        <v>3058</v>
      </c>
      <c r="U15" s="35">
        <v>3076</v>
      </c>
      <c r="V15" s="35">
        <v>3095</v>
      </c>
      <c r="W15" s="35">
        <v>3114</v>
      </c>
      <c r="X15" s="35">
        <v>3132</v>
      </c>
      <c r="Y15" s="35">
        <v>3151</v>
      </c>
      <c r="Z15" s="35">
        <v>3169</v>
      </c>
    </row>
    <row r="16" spans="1:26" ht="15.75" thickBot="1" x14ac:dyDescent="0.3">
      <c r="A16" s="114"/>
      <c r="B16" s="122"/>
      <c r="C16" s="122"/>
      <c r="D16" s="107"/>
      <c r="E16" s="133"/>
      <c r="F16" s="134">
        <v>20</v>
      </c>
      <c r="G16" s="77" cm="1">
        <f t="array" ref="G16">INDEX($P$4:$Z$60,MATCH(TRUNC(F16),$O$4:$O$60,0)+0.5*(1-SIGN(F16))*(TRUNC(F16)=0),(10*CEILING(ABS(ROUND(F16-TRUNC(F16),2)),0.1)+1))</f>
        <v>2340</v>
      </c>
      <c r="H16" s="151">
        <f>INDEX($P$4:$Y$60,MATCH(IF(ABS(ROUND($F16-ROUNDDOWN($F16,),1))=1,ROUNDUP($F16,),ROUNDDOWN($F16,)),$O$4:$O$60,0),MATCH(IF(ABS(ROUND($F16-ROUNDDOWN($F16,),1))=1,0,ABS(ROUND($F16-ROUNDDOWN($F16,),1))),$P$3:$Y$3,0))</f>
        <v>2340</v>
      </c>
      <c r="I16" s="144"/>
      <c r="J16" s="122"/>
      <c r="K16" s="77">
        <f>G16*L16</f>
        <v>1170</v>
      </c>
      <c r="L16" s="147">
        <v>0.5</v>
      </c>
      <c r="M16" s="112"/>
      <c r="N16" s="34">
        <v>20.55</v>
      </c>
      <c r="O16" s="37">
        <v>23</v>
      </c>
      <c r="P16" s="35">
        <v>2811</v>
      </c>
      <c r="Q16" s="35">
        <v>2828</v>
      </c>
      <c r="R16" s="35">
        <v>2844</v>
      </c>
      <c r="S16" s="35">
        <v>2861</v>
      </c>
      <c r="T16" s="35">
        <v>2879</v>
      </c>
      <c r="U16" s="35">
        <v>2896</v>
      </c>
      <c r="V16" s="35">
        <v>2915</v>
      </c>
      <c r="W16" s="35">
        <v>2932</v>
      </c>
      <c r="X16" s="35">
        <v>2949</v>
      </c>
      <c r="Y16" s="35">
        <v>2967</v>
      </c>
      <c r="Z16" s="35">
        <v>2985</v>
      </c>
    </row>
    <row r="17" spans="1:26" ht="15.75" thickBot="1" x14ac:dyDescent="0.3">
      <c r="A17" s="102"/>
      <c r="B17" s="97"/>
      <c r="C17" s="97"/>
      <c r="D17" s="135"/>
      <c r="E17" s="97"/>
      <c r="F17" s="136"/>
      <c r="G17" s="108"/>
      <c r="H17" s="102" t="s">
        <v>87</v>
      </c>
      <c r="I17" s="145"/>
      <c r="J17" s="102"/>
      <c r="K17" s="102"/>
      <c r="L17" s="102"/>
      <c r="M17" s="112"/>
      <c r="N17" s="34">
        <v>19.43</v>
      </c>
      <c r="O17" s="37">
        <v>22</v>
      </c>
      <c r="P17" s="35">
        <v>2645</v>
      </c>
      <c r="Q17" s="35">
        <v>2661</v>
      </c>
      <c r="R17" s="35">
        <v>2677</v>
      </c>
      <c r="S17" s="35">
        <v>2693</v>
      </c>
      <c r="T17" s="35">
        <v>2710</v>
      </c>
      <c r="U17" s="35">
        <v>2727</v>
      </c>
      <c r="V17" s="35">
        <v>2744</v>
      </c>
      <c r="W17" s="35">
        <v>2760</v>
      </c>
      <c r="X17" s="35">
        <v>2778</v>
      </c>
      <c r="Y17" s="35">
        <v>2793</v>
      </c>
      <c r="Z17" s="35">
        <v>2811</v>
      </c>
    </row>
    <row r="18" spans="1:26" ht="15.75" thickBot="1" x14ac:dyDescent="0.3">
      <c r="A18" s="102"/>
      <c r="B18" s="103" t="s">
        <v>70</v>
      </c>
      <c r="C18" s="104" t="s">
        <v>71</v>
      </c>
      <c r="D18" s="84">
        <f>SUM(D4:D16)</f>
        <v>4.1282608695652181</v>
      </c>
      <c r="E18" s="102" t="s">
        <v>67</v>
      </c>
      <c r="F18" s="102"/>
      <c r="G18" s="108"/>
      <c r="H18" s="137" t="s">
        <v>72</v>
      </c>
      <c r="I18" s="101">
        <f>SUM(I4:I16)</f>
        <v>4.625</v>
      </c>
      <c r="J18" s="146">
        <f>K16-K4</f>
        <v>962</v>
      </c>
      <c r="K18" s="102"/>
      <c r="L18" s="102"/>
      <c r="M18" s="112"/>
      <c r="N18" s="34">
        <v>18.350000000000001</v>
      </c>
      <c r="O18" s="37">
        <v>21</v>
      </c>
      <c r="P18" s="35">
        <v>2488</v>
      </c>
      <c r="Q18" s="35">
        <v>2504</v>
      </c>
      <c r="R18" s="35">
        <v>2518</v>
      </c>
      <c r="S18" s="35">
        <v>2535</v>
      </c>
      <c r="T18" s="35">
        <v>2549</v>
      </c>
      <c r="U18" s="35">
        <v>2565</v>
      </c>
      <c r="V18" s="35">
        <v>2581</v>
      </c>
      <c r="W18" s="35">
        <v>2597</v>
      </c>
      <c r="X18" s="35">
        <v>2613</v>
      </c>
      <c r="Y18" s="35">
        <v>2629</v>
      </c>
      <c r="Z18" s="35">
        <v>2645</v>
      </c>
    </row>
    <row r="19" spans="1:26" ht="15.75" thickBot="1" x14ac:dyDescent="0.3">
      <c r="A19" s="102"/>
      <c r="B19" s="103" t="s">
        <v>73</v>
      </c>
      <c r="C19" s="104" t="s">
        <v>74</v>
      </c>
      <c r="D19" s="88">
        <f>'RC'!B53</f>
        <v>0.24223275408109526</v>
      </c>
      <c r="E19" s="102" t="s">
        <v>75</v>
      </c>
      <c r="F19" s="97"/>
      <c r="G19" s="99"/>
      <c r="H19" s="99"/>
      <c r="I19" s="99"/>
      <c r="J19" s="99"/>
      <c r="K19" s="99"/>
      <c r="L19" s="99"/>
      <c r="M19" s="112"/>
      <c r="N19" s="34">
        <v>17.28</v>
      </c>
      <c r="O19" s="37">
        <v>20</v>
      </c>
      <c r="P19" s="35">
        <v>2340</v>
      </c>
      <c r="Q19" s="35">
        <v>2353</v>
      </c>
      <c r="R19" s="35">
        <v>2368</v>
      </c>
      <c r="S19" s="35">
        <v>2382</v>
      </c>
      <c r="T19" s="35">
        <v>2397</v>
      </c>
      <c r="U19" s="35">
        <v>2412</v>
      </c>
      <c r="V19" s="35">
        <v>2428</v>
      </c>
      <c r="W19" s="35">
        <v>2442</v>
      </c>
      <c r="X19" s="35">
        <v>2457</v>
      </c>
      <c r="Y19" s="35">
        <v>2473</v>
      </c>
      <c r="Z19" s="35">
        <v>2488</v>
      </c>
    </row>
    <row r="20" spans="1:26" ht="15.75" thickBot="1" x14ac:dyDescent="0.3">
      <c r="A20" s="102"/>
      <c r="B20" s="103"/>
      <c r="C20" s="104"/>
      <c r="D20" s="88"/>
      <c r="E20" s="102"/>
      <c r="F20" s="97"/>
      <c r="G20" s="99"/>
      <c r="H20" s="99"/>
      <c r="I20" s="99"/>
      <c r="J20" s="99"/>
      <c r="K20" s="99"/>
      <c r="L20" s="99"/>
      <c r="M20" s="112"/>
      <c r="N20" s="34">
        <v>16.3</v>
      </c>
      <c r="O20" s="37">
        <v>19</v>
      </c>
      <c r="P20" s="35">
        <v>2198</v>
      </c>
      <c r="Q20" s="35">
        <v>2212</v>
      </c>
      <c r="R20" s="35">
        <v>2225</v>
      </c>
      <c r="S20" s="35">
        <v>2240</v>
      </c>
      <c r="T20" s="35">
        <v>2253</v>
      </c>
      <c r="U20" s="35">
        <v>2268</v>
      </c>
      <c r="V20" s="35">
        <v>2281</v>
      </c>
      <c r="W20" s="35">
        <v>2296</v>
      </c>
      <c r="X20" s="35">
        <v>2310</v>
      </c>
      <c r="Y20" s="35">
        <v>2325</v>
      </c>
      <c r="Z20" s="35">
        <v>2340</v>
      </c>
    </row>
    <row r="21" spans="1:26" ht="15.75" thickBot="1" x14ac:dyDescent="0.3">
      <c r="A21" s="102"/>
      <c r="B21" s="102"/>
      <c r="C21" s="104" t="s">
        <v>76</v>
      </c>
      <c r="D21" s="89">
        <f>SUM(D7:D13)</f>
        <v>3.9582608695652182</v>
      </c>
      <c r="E21" s="102" t="s">
        <v>67</v>
      </c>
      <c r="F21" s="97"/>
      <c r="G21" s="148"/>
      <c r="H21" s="99"/>
      <c r="I21" s="99"/>
      <c r="J21" s="99"/>
      <c r="K21" s="99"/>
      <c r="L21" s="99"/>
      <c r="M21" s="112"/>
      <c r="N21" s="34">
        <v>15.37</v>
      </c>
      <c r="O21" s="37">
        <v>18</v>
      </c>
      <c r="P21" s="35">
        <v>2065</v>
      </c>
      <c r="Q21" s="35">
        <v>2077</v>
      </c>
      <c r="R21" s="35">
        <v>2090</v>
      </c>
      <c r="S21" s="35">
        <v>2104</v>
      </c>
      <c r="T21" s="35">
        <v>2117</v>
      </c>
      <c r="U21" s="35">
        <v>2130</v>
      </c>
      <c r="V21" s="35">
        <v>2144</v>
      </c>
      <c r="W21" s="35">
        <v>2157</v>
      </c>
      <c r="X21" s="35">
        <v>2170</v>
      </c>
      <c r="Y21" s="35">
        <v>2184</v>
      </c>
      <c r="Z21" s="35">
        <v>2198</v>
      </c>
    </row>
    <row r="22" spans="1:26" ht="15.75" thickBot="1" x14ac:dyDescent="0.3">
      <c r="A22" s="102"/>
      <c r="B22" s="102"/>
      <c r="C22" s="104"/>
      <c r="D22" s="90"/>
      <c r="E22" s="102"/>
      <c r="F22" s="97"/>
      <c r="G22" s="99"/>
      <c r="H22" s="99"/>
      <c r="I22" s="99"/>
      <c r="J22" s="99"/>
      <c r="K22" s="99"/>
      <c r="L22" s="99"/>
      <c r="M22" s="112"/>
      <c r="N22" s="34">
        <v>14.47</v>
      </c>
      <c r="O22" s="37">
        <v>17</v>
      </c>
      <c r="P22" s="35">
        <v>1938</v>
      </c>
      <c r="Q22" s="35">
        <v>1950</v>
      </c>
      <c r="R22" s="35">
        <v>1962</v>
      </c>
      <c r="S22" s="35">
        <v>1978</v>
      </c>
      <c r="T22" s="35">
        <v>1988</v>
      </c>
      <c r="U22" s="35">
        <v>2001</v>
      </c>
      <c r="V22" s="35">
        <v>2014</v>
      </c>
      <c r="W22" s="35">
        <v>2026</v>
      </c>
      <c r="X22" s="35">
        <v>2034</v>
      </c>
      <c r="Y22" s="35">
        <v>2052</v>
      </c>
      <c r="Z22" s="35">
        <v>2065</v>
      </c>
    </row>
    <row r="23" spans="1:26" ht="15.75" thickBot="1" x14ac:dyDescent="0.3">
      <c r="A23" s="102"/>
      <c r="B23" s="103" t="s">
        <v>77</v>
      </c>
      <c r="C23" s="104" t="s">
        <v>78</v>
      </c>
      <c r="D23" s="91">
        <v>0.96625866774545721</v>
      </c>
      <c r="E23" s="102"/>
      <c r="F23" s="97"/>
      <c r="G23" s="148"/>
      <c r="H23" s="99"/>
      <c r="I23" s="99"/>
      <c r="J23" s="99"/>
      <c r="K23" s="99"/>
      <c r="L23" s="99"/>
      <c r="N23" s="34">
        <v>13.65</v>
      </c>
      <c r="O23" s="37">
        <v>16</v>
      </c>
      <c r="P23" s="35">
        <v>1818</v>
      </c>
      <c r="Q23" s="35">
        <v>1830</v>
      </c>
      <c r="R23" s="35">
        <v>1842</v>
      </c>
      <c r="S23" s="35">
        <v>1854</v>
      </c>
      <c r="T23" s="35">
        <v>1866</v>
      </c>
      <c r="U23" s="35">
        <v>1878</v>
      </c>
      <c r="V23" s="35">
        <v>1890</v>
      </c>
      <c r="W23" s="35">
        <v>1902</v>
      </c>
      <c r="X23" s="35">
        <v>1914</v>
      </c>
      <c r="Y23" s="35">
        <v>1926</v>
      </c>
      <c r="Z23" s="35">
        <v>1938</v>
      </c>
    </row>
    <row r="24" spans="1:26" ht="15.75" thickBot="1" x14ac:dyDescent="0.3">
      <c r="A24" s="102"/>
      <c r="B24" s="108"/>
      <c r="C24" s="108"/>
      <c r="D24" s="108"/>
      <c r="E24" s="108"/>
      <c r="F24" s="99"/>
      <c r="G24" s="99"/>
      <c r="H24" s="99"/>
      <c r="I24" s="99"/>
      <c r="J24" s="99"/>
      <c r="K24" s="99"/>
      <c r="L24" s="99"/>
      <c r="N24" s="34">
        <v>12.85</v>
      </c>
      <c r="O24" s="37">
        <v>15</v>
      </c>
      <c r="P24" s="35">
        <v>1706</v>
      </c>
      <c r="Q24" s="35">
        <v>1717</v>
      </c>
      <c r="R24" s="35">
        <v>1728</v>
      </c>
      <c r="S24" s="35">
        <v>1739</v>
      </c>
      <c r="T24" s="35">
        <v>1750</v>
      </c>
      <c r="U24" s="35">
        <v>1761</v>
      </c>
      <c r="V24" s="35">
        <v>1773</v>
      </c>
      <c r="W24" s="35">
        <v>1784</v>
      </c>
      <c r="X24" s="35">
        <v>1796</v>
      </c>
      <c r="Y24" s="35">
        <v>1808</v>
      </c>
      <c r="Z24" s="35">
        <v>1818</v>
      </c>
    </row>
    <row r="25" spans="1:26" ht="15.75" thickBot="1" x14ac:dyDescent="0.3">
      <c r="A25" s="102"/>
      <c r="B25" s="108"/>
      <c r="C25" s="109" t="s">
        <v>79</v>
      </c>
      <c r="D25" s="110">
        <f>D26-D27</f>
        <v>-8645.6561242572698</v>
      </c>
      <c r="E25" s="111" t="s">
        <v>80</v>
      </c>
      <c r="F25" s="99"/>
      <c r="G25" s="148"/>
      <c r="H25" s="99"/>
      <c r="I25" s="99"/>
      <c r="J25" s="99"/>
      <c r="K25" s="99"/>
      <c r="L25" s="99"/>
      <c r="N25" s="34">
        <v>12.07</v>
      </c>
      <c r="O25" s="37">
        <v>14</v>
      </c>
      <c r="P25" s="35">
        <v>1599</v>
      </c>
      <c r="Q25" s="35">
        <v>1609</v>
      </c>
      <c r="R25" s="35">
        <v>1619</v>
      </c>
      <c r="S25" s="35">
        <v>1630</v>
      </c>
      <c r="T25" s="35">
        <v>1641</v>
      </c>
      <c r="U25" s="35">
        <v>1651</v>
      </c>
      <c r="V25" s="35">
        <v>1662</v>
      </c>
      <c r="W25" s="35">
        <v>1673</v>
      </c>
      <c r="X25" s="35">
        <v>1684</v>
      </c>
      <c r="Y25" s="35">
        <v>1696</v>
      </c>
      <c r="Z25" s="35">
        <v>1706</v>
      </c>
    </row>
    <row r="26" spans="1:26" ht="15.75" thickBot="1" x14ac:dyDescent="0.3">
      <c r="A26" s="102"/>
      <c r="B26" s="108"/>
      <c r="C26" s="109" t="s">
        <v>81</v>
      </c>
      <c r="D26" s="110">
        <f>(K16-G12)/5300000000/SUM(I13:I14)*1000*60*24*3600</f>
        <v>-8255.2754716981126</v>
      </c>
      <c r="E26" s="111" t="s">
        <v>80</v>
      </c>
      <c r="F26" s="99"/>
      <c r="G26" s="99"/>
      <c r="H26" s="99"/>
      <c r="I26" s="99"/>
      <c r="J26" s="99"/>
      <c r="K26" s="99"/>
      <c r="L26" s="99"/>
      <c r="N26" s="34">
        <v>11.35</v>
      </c>
      <c r="O26" s="37">
        <v>13</v>
      </c>
      <c r="P26" s="35">
        <v>1498</v>
      </c>
      <c r="Q26" s="35">
        <v>1507</v>
      </c>
      <c r="R26" s="35">
        <v>1518</v>
      </c>
      <c r="S26" s="35">
        <v>1527</v>
      </c>
      <c r="T26" s="35">
        <v>1538</v>
      </c>
      <c r="U26" s="35">
        <v>1547</v>
      </c>
      <c r="V26" s="35">
        <v>1558</v>
      </c>
      <c r="W26" s="35">
        <v>1569</v>
      </c>
      <c r="X26" s="35">
        <v>1578</v>
      </c>
      <c r="Y26" s="35">
        <v>1589</v>
      </c>
      <c r="Z26" s="35">
        <v>1599</v>
      </c>
    </row>
    <row r="27" spans="1:26" ht="15.75" thickBot="1" x14ac:dyDescent="0.3">
      <c r="A27" s="102"/>
      <c r="B27" s="108"/>
      <c r="C27" s="109" t="s">
        <v>82</v>
      </c>
      <c r="D27" s="110">
        <f>(G12-K4)/5300000000/SUM(I7:I11)*1000*60*24*3600</f>
        <v>390.38065255915762</v>
      </c>
      <c r="E27" s="111" t="s">
        <v>80</v>
      </c>
      <c r="F27" s="99"/>
      <c r="G27" s="149"/>
      <c r="H27" s="99"/>
      <c r="I27" s="99"/>
      <c r="J27" s="99"/>
      <c r="K27" s="99"/>
      <c r="L27" s="99"/>
      <c r="N27" s="34">
        <v>10.65</v>
      </c>
      <c r="O27" s="37">
        <v>12</v>
      </c>
      <c r="P27" s="35">
        <v>1403</v>
      </c>
      <c r="Q27" s="35">
        <v>1413</v>
      </c>
      <c r="R27" s="35">
        <v>1422</v>
      </c>
      <c r="S27" s="35">
        <v>1431</v>
      </c>
      <c r="T27" s="35">
        <v>1441</v>
      </c>
      <c r="U27" s="35">
        <v>1450</v>
      </c>
      <c r="V27" s="35">
        <v>1459</v>
      </c>
      <c r="W27" s="35">
        <v>1469</v>
      </c>
      <c r="X27" s="35">
        <v>1478</v>
      </c>
      <c r="Y27" s="35">
        <v>1489</v>
      </c>
      <c r="Z27" s="35">
        <v>1498</v>
      </c>
    </row>
    <row r="28" spans="1:26" ht="15.75" thickBot="1" x14ac:dyDescent="0.3">
      <c r="A28" s="102"/>
      <c r="B28" s="108"/>
      <c r="C28" s="108"/>
      <c r="D28" s="108"/>
      <c r="E28" s="108"/>
      <c r="F28" s="99"/>
      <c r="G28" s="99"/>
      <c r="H28" s="99"/>
      <c r="I28" s="99"/>
      <c r="J28" s="99"/>
      <c r="K28" s="99"/>
      <c r="L28" s="95"/>
      <c r="N28" s="34">
        <v>10.01</v>
      </c>
      <c r="O28" s="37">
        <v>11</v>
      </c>
      <c r="P28" s="35">
        <v>1313</v>
      </c>
      <c r="Q28" s="35">
        <v>1321</v>
      </c>
      <c r="R28" s="35">
        <v>1331</v>
      </c>
      <c r="S28" s="35">
        <v>1339</v>
      </c>
      <c r="T28" s="35">
        <v>1349</v>
      </c>
      <c r="U28" s="35">
        <v>1358</v>
      </c>
      <c r="V28" s="35">
        <v>1366</v>
      </c>
      <c r="W28" s="35">
        <v>1375</v>
      </c>
      <c r="X28" s="35">
        <v>1385</v>
      </c>
      <c r="Y28" s="35">
        <v>1394</v>
      </c>
      <c r="Z28" s="35">
        <v>1403</v>
      </c>
    </row>
    <row r="29" spans="1:26" ht="15.75" thickBot="1" x14ac:dyDescent="0.3">
      <c r="A29" s="112"/>
      <c r="B29" s="112"/>
      <c r="C29" s="112"/>
      <c r="D29" s="112"/>
      <c r="E29" s="112"/>
      <c r="F29" s="112"/>
      <c r="G29" s="148"/>
      <c r="H29" s="99"/>
      <c r="I29" s="5"/>
      <c r="J29" s="5"/>
      <c r="K29" s="5"/>
      <c r="L29" s="5"/>
      <c r="N29" s="34">
        <v>9.4</v>
      </c>
      <c r="O29" s="37">
        <v>10</v>
      </c>
      <c r="P29" s="35">
        <v>1229</v>
      </c>
      <c r="Q29" s="35">
        <v>1237</v>
      </c>
      <c r="R29" s="35">
        <v>1245</v>
      </c>
      <c r="S29" s="35">
        <v>1253</v>
      </c>
      <c r="T29" s="35">
        <v>1262</v>
      </c>
      <c r="U29" s="35">
        <v>1270</v>
      </c>
      <c r="V29" s="35">
        <v>1278</v>
      </c>
      <c r="W29" s="35">
        <v>1287</v>
      </c>
      <c r="X29" s="35">
        <v>1295</v>
      </c>
      <c r="Y29" s="35">
        <v>1305</v>
      </c>
      <c r="Z29" s="35">
        <v>1313</v>
      </c>
    </row>
    <row r="30" spans="1:26" ht="15.75" thickBot="1" x14ac:dyDescent="0.3">
      <c r="A30" s="112"/>
      <c r="B30" s="112"/>
      <c r="C30" s="112"/>
      <c r="D30" s="112"/>
      <c r="E30" s="112"/>
      <c r="F30" s="112"/>
      <c r="H30" s="5"/>
      <c r="I30" s="5"/>
      <c r="J30" s="5"/>
      <c r="K30" s="5"/>
      <c r="L30" s="5"/>
      <c r="N30" s="34">
        <v>8.82</v>
      </c>
      <c r="O30" s="37">
        <v>9</v>
      </c>
      <c r="P30" s="35">
        <v>1148</v>
      </c>
      <c r="Q30" s="35">
        <v>1156</v>
      </c>
      <c r="R30" s="35">
        <v>1164</v>
      </c>
      <c r="S30" s="35">
        <v>1172</v>
      </c>
      <c r="T30" s="35">
        <v>1179</v>
      </c>
      <c r="U30" s="35">
        <v>1187</v>
      </c>
      <c r="V30" s="35">
        <v>1195</v>
      </c>
      <c r="W30" s="35">
        <v>1203</v>
      </c>
      <c r="X30" s="35">
        <v>1212</v>
      </c>
      <c r="Y30" s="35">
        <v>1220</v>
      </c>
      <c r="Z30" s="35">
        <v>1229</v>
      </c>
    </row>
    <row r="31" spans="1:26" ht="15.75" thickBot="1" x14ac:dyDescent="0.3">
      <c r="A31" s="112"/>
      <c r="B31" s="112"/>
      <c r="C31" s="112"/>
      <c r="D31" s="112"/>
      <c r="E31" s="112"/>
      <c r="F31" s="112"/>
      <c r="G31" s="148"/>
      <c r="H31" s="99"/>
      <c r="I31" s="5"/>
      <c r="J31" s="5"/>
      <c r="K31" s="5"/>
      <c r="L31" s="5"/>
      <c r="N31" s="34">
        <v>8.27</v>
      </c>
      <c r="O31" s="37">
        <v>8</v>
      </c>
      <c r="P31" s="35">
        <v>1072</v>
      </c>
      <c r="Q31" s="35">
        <v>1080</v>
      </c>
      <c r="R31" s="35">
        <v>1087</v>
      </c>
      <c r="S31" s="35">
        <v>1095</v>
      </c>
      <c r="T31" s="35">
        <v>1103</v>
      </c>
      <c r="U31" s="35">
        <v>1110</v>
      </c>
      <c r="V31" s="35">
        <v>1118</v>
      </c>
      <c r="W31" s="35">
        <v>1126</v>
      </c>
      <c r="X31" s="35">
        <v>1132</v>
      </c>
      <c r="Y31" s="35">
        <v>1140</v>
      </c>
      <c r="Z31" s="35">
        <v>1148</v>
      </c>
    </row>
    <row r="32" spans="1:26" ht="15.75" thickBot="1" x14ac:dyDescent="0.3">
      <c r="A32" s="112"/>
      <c r="B32" s="112"/>
      <c r="C32" s="112"/>
      <c r="D32" s="112"/>
      <c r="E32" s="113"/>
      <c r="F32" s="112"/>
      <c r="N32" s="34">
        <v>7.76</v>
      </c>
      <c r="O32" s="37">
        <v>7</v>
      </c>
      <c r="P32" s="35">
        <v>1002</v>
      </c>
      <c r="Q32" s="35">
        <v>1008</v>
      </c>
      <c r="R32" s="35">
        <v>1016</v>
      </c>
      <c r="S32" s="35">
        <v>1023</v>
      </c>
      <c r="T32" s="35">
        <v>1030</v>
      </c>
      <c r="U32" s="35">
        <v>1036</v>
      </c>
      <c r="V32" s="35">
        <v>1044</v>
      </c>
      <c r="W32" s="35">
        <v>1051</v>
      </c>
      <c r="X32" s="35">
        <v>1059</v>
      </c>
      <c r="Y32" s="35">
        <v>1066</v>
      </c>
      <c r="Z32" s="35">
        <v>1072</v>
      </c>
    </row>
    <row r="33" spans="1:26" ht="15.75" thickBot="1" x14ac:dyDescent="0.3">
      <c r="A33" s="112"/>
      <c r="B33" s="112"/>
      <c r="C33" s="112"/>
      <c r="D33" s="112"/>
      <c r="E33" s="112"/>
      <c r="F33" s="112"/>
      <c r="N33" s="34">
        <v>7.28</v>
      </c>
      <c r="O33" s="37">
        <v>6</v>
      </c>
      <c r="P33" s="35">
        <v>935</v>
      </c>
      <c r="Q33" s="35">
        <v>942</v>
      </c>
      <c r="R33" s="35">
        <v>948</v>
      </c>
      <c r="S33" s="35">
        <v>955</v>
      </c>
      <c r="T33" s="35">
        <v>962</v>
      </c>
      <c r="U33" s="35">
        <v>968</v>
      </c>
      <c r="V33" s="35">
        <v>975</v>
      </c>
      <c r="W33" s="35">
        <v>982</v>
      </c>
      <c r="X33" s="35">
        <v>988</v>
      </c>
      <c r="Y33" s="35">
        <v>995</v>
      </c>
      <c r="Z33" s="35">
        <v>1002</v>
      </c>
    </row>
    <row r="34" spans="1:26" ht="15.75" thickBot="1" x14ac:dyDescent="0.3">
      <c r="A34" s="112"/>
      <c r="B34" s="112"/>
      <c r="C34" s="112"/>
      <c r="D34" s="112"/>
      <c r="E34" s="112"/>
      <c r="F34" s="112"/>
      <c r="N34" s="34">
        <v>6.83</v>
      </c>
      <c r="O34" s="37">
        <v>5</v>
      </c>
      <c r="P34" s="35">
        <v>872</v>
      </c>
      <c r="Q34" s="35">
        <v>879</v>
      </c>
      <c r="R34" s="35">
        <v>884</v>
      </c>
      <c r="S34" s="35">
        <v>891</v>
      </c>
      <c r="T34" s="35">
        <v>898</v>
      </c>
      <c r="U34" s="35">
        <v>903</v>
      </c>
      <c r="V34" s="35">
        <v>910</v>
      </c>
      <c r="W34" s="35">
        <v>916</v>
      </c>
      <c r="X34" s="35">
        <v>923</v>
      </c>
      <c r="Y34" s="35">
        <v>928</v>
      </c>
      <c r="Z34" s="35">
        <v>935</v>
      </c>
    </row>
    <row r="35" spans="1:26" ht="15.75" thickBot="1" x14ac:dyDescent="0.3">
      <c r="N35" s="34">
        <v>6.4</v>
      </c>
      <c r="O35" s="37">
        <v>4</v>
      </c>
      <c r="P35" s="35">
        <v>814</v>
      </c>
      <c r="Q35" s="35">
        <v>819</v>
      </c>
      <c r="R35" s="35">
        <v>826</v>
      </c>
      <c r="S35" s="35">
        <v>831</v>
      </c>
      <c r="T35" s="35">
        <v>836</v>
      </c>
      <c r="U35" s="35">
        <v>843</v>
      </c>
      <c r="V35" s="35">
        <v>848</v>
      </c>
      <c r="W35" s="35">
        <v>855</v>
      </c>
      <c r="X35" s="35">
        <v>860</v>
      </c>
      <c r="Y35" s="35">
        <v>867</v>
      </c>
      <c r="Z35" s="35">
        <v>872</v>
      </c>
    </row>
    <row r="36" spans="1:26" ht="15.75" thickBot="1" x14ac:dyDescent="0.3">
      <c r="N36" s="100">
        <v>5.99</v>
      </c>
      <c r="O36" s="37">
        <v>3</v>
      </c>
      <c r="P36" s="35">
        <v>758</v>
      </c>
      <c r="Q36" s="35">
        <v>763</v>
      </c>
      <c r="R36" s="35">
        <v>768</v>
      </c>
      <c r="S36" s="35">
        <v>775</v>
      </c>
      <c r="T36" s="35">
        <v>780</v>
      </c>
      <c r="U36" s="35">
        <v>786</v>
      </c>
      <c r="V36" s="35">
        <v>791</v>
      </c>
      <c r="W36" s="35">
        <v>796</v>
      </c>
      <c r="X36" s="35">
        <v>802</v>
      </c>
      <c r="Y36" s="35">
        <v>808</v>
      </c>
      <c r="Z36" s="35">
        <v>814</v>
      </c>
    </row>
    <row r="37" spans="1:26" ht="15.75" thickBot="1" x14ac:dyDescent="0.3">
      <c r="N37" s="32">
        <v>5.59</v>
      </c>
      <c r="O37" s="37">
        <v>2</v>
      </c>
      <c r="P37" s="35">
        <v>706</v>
      </c>
      <c r="Q37" s="35">
        <v>711</v>
      </c>
      <c r="R37" s="35">
        <v>716</v>
      </c>
      <c r="S37" s="35">
        <v>722</v>
      </c>
      <c r="T37" s="35">
        <v>727</v>
      </c>
      <c r="U37" s="35">
        <v>732</v>
      </c>
      <c r="V37" s="35">
        <v>736</v>
      </c>
      <c r="W37" s="35">
        <v>742</v>
      </c>
      <c r="X37" s="35">
        <v>747</v>
      </c>
      <c r="Y37" s="35">
        <v>752</v>
      </c>
      <c r="Z37" s="35">
        <v>758</v>
      </c>
    </row>
    <row r="38" spans="1:26" ht="15.75" thickBot="1" x14ac:dyDescent="0.3">
      <c r="N38" s="34">
        <v>5.21</v>
      </c>
      <c r="O38" s="37">
        <v>1</v>
      </c>
      <c r="P38" s="35">
        <v>657</v>
      </c>
      <c r="Q38" s="35">
        <v>661</v>
      </c>
      <c r="R38" s="35">
        <v>667</v>
      </c>
      <c r="S38" s="35">
        <v>671</v>
      </c>
      <c r="T38" s="35">
        <v>676</v>
      </c>
      <c r="U38" s="35">
        <v>681</v>
      </c>
      <c r="V38" s="35">
        <v>685</v>
      </c>
      <c r="W38" s="35">
        <v>691</v>
      </c>
      <c r="X38" s="35">
        <v>696</v>
      </c>
      <c r="Y38" s="35">
        <v>701</v>
      </c>
      <c r="Z38" s="35">
        <v>706</v>
      </c>
    </row>
    <row r="39" spans="1:26" ht="15.75" thickBot="1" x14ac:dyDescent="0.3">
      <c r="N39" s="34">
        <v>4.84</v>
      </c>
      <c r="O39" s="37">
        <v>0</v>
      </c>
      <c r="P39" s="35">
        <v>611</v>
      </c>
      <c r="Q39" s="35">
        <v>615</v>
      </c>
      <c r="R39" s="35">
        <v>620</v>
      </c>
      <c r="S39" s="35">
        <v>624</v>
      </c>
      <c r="T39" s="35">
        <v>628</v>
      </c>
      <c r="U39" s="35">
        <v>633</v>
      </c>
      <c r="V39" s="35">
        <v>637</v>
      </c>
      <c r="W39" s="35">
        <v>643</v>
      </c>
      <c r="X39" s="35">
        <v>647</v>
      </c>
      <c r="Y39" s="35">
        <v>652</v>
      </c>
      <c r="Z39" s="35">
        <v>657</v>
      </c>
    </row>
    <row r="40" spans="1:26" ht="15.75" thickBot="1" x14ac:dyDescent="0.3">
      <c r="N40" s="34">
        <v>4.84</v>
      </c>
      <c r="O40" s="150">
        <v>0</v>
      </c>
      <c r="P40" s="35">
        <v>611</v>
      </c>
      <c r="Q40" s="35">
        <v>605</v>
      </c>
      <c r="R40" s="35">
        <v>600</v>
      </c>
      <c r="S40" s="35">
        <v>596</v>
      </c>
      <c r="T40" s="35">
        <v>591</v>
      </c>
      <c r="U40" s="35">
        <v>587</v>
      </c>
      <c r="V40" s="35">
        <v>581</v>
      </c>
      <c r="W40" s="35">
        <v>576</v>
      </c>
      <c r="X40" s="35">
        <v>572</v>
      </c>
      <c r="Y40" s="35">
        <v>567</v>
      </c>
      <c r="Z40" s="35">
        <v>563</v>
      </c>
    </row>
    <row r="41" spans="1:26" ht="15.75" thickBot="1" x14ac:dyDescent="0.3">
      <c r="N41" s="34">
        <v>4.4800000000000004</v>
      </c>
      <c r="O41" s="150">
        <v>-1</v>
      </c>
      <c r="P41" s="35">
        <v>563</v>
      </c>
      <c r="Q41" s="35">
        <v>557</v>
      </c>
      <c r="R41" s="35">
        <v>553</v>
      </c>
      <c r="S41" s="35">
        <v>548</v>
      </c>
      <c r="T41" s="35">
        <v>544</v>
      </c>
      <c r="U41" s="35">
        <v>539</v>
      </c>
      <c r="V41" s="35">
        <v>535</v>
      </c>
      <c r="W41" s="35">
        <v>531</v>
      </c>
      <c r="X41" s="35">
        <v>525</v>
      </c>
      <c r="Y41" s="35">
        <v>521</v>
      </c>
      <c r="Z41" s="35">
        <v>517</v>
      </c>
    </row>
    <row r="42" spans="1:26" ht="15.75" thickBot="1" x14ac:dyDescent="0.3">
      <c r="N42" s="34">
        <v>4.1399999999999997</v>
      </c>
      <c r="O42" s="150">
        <v>-2</v>
      </c>
      <c r="P42" s="35">
        <v>517</v>
      </c>
      <c r="Q42" s="35">
        <v>513</v>
      </c>
      <c r="R42" s="35">
        <v>508</v>
      </c>
      <c r="S42" s="35">
        <v>504</v>
      </c>
      <c r="T42" s="35">
        <v>500</v>
      </c>
      <c r="U42" s="35">
        <v>496</v>
      </c>
      <c r="V42" s="35">
        <v>492</v>
      </c>
      <c r="W42" s="35">
        <v>488</v>
      </c>
      <c r="X42" s="35">
        <v>484</v>
      </c>
      <c r="Y42" s="35">
        <v>480</v>
      </c>
      <c r="Z42" s="35">
        <v>476</v>
      </c>
    </row>
    <row r="43" spans="1:26" ht="15.75" thickBot="1" x14ac:dyDescent="0.3">
      <c r="N43" s="34">
        <v>3.82</v>
      </c>
      <c r="O43" s="150">
        <v>-3</v>
      </c>
      <c r="P43" s="35">
        <v>476</v>
      </c>
      <c r="Q43" s="35">
        <v>472</v>
      </c>
      <c r="R43" s="35">
        <v>468</v>
      </c>
      <c r="S43" s="35">
        <v>464</v>
      </c>
      <c r="T43" s="35">
        <v>460</v>
      </c>
      <c r="U43" s="35">
        <v>456</v>
      </c>
      <c r="V43" s="35">
        <v>452</v>
      </c>
      <c r="W43" s="35">
        <v>448</v>
      </c>
      <c r="X43" s="35">
        <v>444</v>
      </c>
      <c r="Y43" s="35">
        <v>440</v>
      </c>
      <c r="Z43" s="35">
        <v>437</v>
      </c>
    </row>
    <row r="44" spans="1:26" ht="15.75" thickBot="1" x14ac:dyDescent="0.3">
      <c r="N44" s="34">
        <v>3.53</v>
      </c>
      <c r="O44" s="150">
        <v>-4</v>
      </c>
      <c r="P44" s="35">
        <v>437</v>
      </c>
      <c r="Q44" s="35">
        <v>433</v>
      </c>
      <c r="R44" s="35">
        <v>429</v>
      </c>
      <c r="S44" s="35">
        <v>425</v>
      </c>
      <c r="T44" s="35">
        <v>423</v>
      </c>
      <c r="U44" s="35">
        <v>419</v>
      </c>
      <c r="V44" s="35">
        <v>415</v>
      </c>
      <c r="W44" s="35">
        <v>412</v>
      </c>
      <c r="X44" s="35">
        <v>408</v>
      </c>
      <c r="Y44" s="35">
        <v>404</v>
      </c>
      <c r="Z44" s="35">
        <v>401</v>
      </c>
    </row>
    <row r="45" spans="1:26" ht="15.75" thickBot="1" x14ac:dyDescent="0.3">
      <c r="N45" s="34">
        <v>3.26</v>
      </c>
      <c r="O45" s="150">
        <v>-5</v>
      </c>
      <c r="P45" s="35">
        <v>401</v>
      </c>
      <c r="Q45" s="35">
        <v>397</v>
      </c>
      <c r="R45" s="35">
        <v>395</v>
      </c>
      <c r="S45" s="35">
        <v>391</v>
      </c>
      <c r="T45" s="35">
        <v>388</v>
      </c>
      <c r="U45" s="35">
        <v>384</v>
      </c>
      <c r="V45" s="35">
        <v>381</v>
      </c>
      <c r="W45" s="35">
        <v>377</v>
      </c>
      <c r="X45" s="35">
        <v>375</v>
      </c>
      <c r="Y45" s="35">
        <v>371</v>
      </c>
      <c r="Z45" s="35">
        <v>368</v>
      </c>
    </row>
    <row r="46" spans="1:26" ht="15.75" thickBot="1" x14ac:dyDescent="0.3">
      <c r="N46" s="34">
        <v>3.01</v>
      </c>
      <c r="O46" s="150">
        <v>-6</v>
      </c>
      <c r="P46" s="35">
        <v>368</v>
      </c>
      <c r="Q46" s="35">
        <v>365</v>
      </c>
      <c r="R46" s="35">
        <v>361</v>
      </c>
      <c r="S46" s="35">
        <v>359</v>
      </c>
      <c r="T46" s="35">
        <v>356</v>
      </c>
      <c r="U46" s="35">
        <v>352</v>
      </c>
      <c r="V46" s="35">
        <v>349</v>
      </c>
      <c r="W46" s="35">
        <v>347</v>
      </c>
      <c r="X46" s="35">
        <v>344</v>
      </c>
      <c r="Y46" s="35">
        <v>340</v>
      </c>
      <c r="Z46" s="35">
        <v>337</v>
      </c>
    </row>
    <row r="47" spans="1:26" ht="15.75" thickBot="1" x14ac:dyDescent="0.3">
      <c r="N47" s="34">
        <v>2.77</v>
      </c>
      <c r="O47" s="150">
        <v>-7</v>
      </c>
      <c r="P47" s="35">
        <v>337</v>
      </c>
      <c r="Q47" s="35">
        <v>335</v>
      </c>
      <c r="R47" s="35">
        <v>332</v>
      </c>
      <c r="S47" s="35">
        <v>329</v>
      </c>
      <c r="T47" s="35">
        <v>327</v>
      </c>
      <c r="U47" s="35">
        <v>323</v>
      </c>
      <c r="V47" s="35">
        <v>320</v>
      </c>
      <c r="W47" s="35">
        <v>317</v>
      </c>
      <c r="X47" s="35">
        <v>315</v>
      </c>
      <c r="Y47" s="35">
        <v>312</v>
      </c>
      <c r="Z47" s="35">
        <v>309</v>
      </c>
    </row>
    <row r="48" spans="1:26" ht="15.75" thickBot="1" x14ac:dyDescent="0.3">
      <c r="N48" s="34">
        <v>2.5499999999999998</v>
      </c>
      <c r="O48" s="150">
        <v>-8</v>
      </c>
      <c r="P48" s="35">
        <v>309</v>
      </c>
      <c r="Q48" s="35">
        <v>307</v>
      </c>
      <c r="R48" s="35">
        <v>304</v>
      </c>
      <c r="S48" s="35">
        <v>301</v>
      </c>
      <c r="T48" s="35">
        <v>299</v>
      </c>
      <c r="U48" s="35">
        <v>296</v>
      </c>
      <c r="V48" s="35">
        <v>293</v>
      </c>
      <c r="W48" s="35">
        <v>291</v>
      </c>
      <c r="X48" s="35">
        <v>288</v>
      </c>
      <c r="Y48" s="35">
        <v>285</v>
      </c>
      <c r="Z48" s="35">
        <v>283</v>
      </c>
    </row>
    <row r="49" spans="14:26" ht="15.75" thickBot="1" x14ac:dyDescent="0.3">
      <c r="N49" s="34">
        <v>2.34</v>
      </c>
      <c r="O49" s="150">
        <v>-9</v>
      </c>
      <c r="P49" s="35">
        <v>283</v>
      </c>
      <c r="Q49" s="35">
        <v>281</v>
      </c>
      <c r="R49" s="35">
        <v>279</v>
      </c>
      <c r="S49" s="35">
        <v>276</v>
      </c>
      <c r="T49" s="35">
        <v>273</v>
      </c>
      <c r="U49" s="35">
        <v>271</v>
      </c>
      <c r="V49" s="35">
        <v>269</v>
      </c>
      <c r="W49" s="35">
        <v>267</v>
      </c>
      <c r="X49" s="35">
        <v>264</v>
      </c>
      <c r="Y49" s="35">
        <v>261</v>
      </c>
      <c r="Z49" s="35">
        <v>260</v>
      </c>
    </row>
    <row r="50" spans="14:26" ht="15.75" thickBot="1" x14ac:dyDescent="0.3">
      <c r="N50" s="34">
        <v>2.15</v>
      </c>
      <c r="O50" s="150">
        <v>-10</v>
      </c>
      <c r="P50" s="35">
        <v>260</v>
      </c>
      <c r="Q50" s="35">
        <v>257</v>
      </c>
      <c r="R50" s="35">
        <v>255</v>
      </c>
      <c r="S50" s="35">
        <v>252</v>
      </c>
      <c r="T50" s="35">
        <v>251</v>
      </c>
      <c r="U50" s="35">
        <v>248</v>
      </c>
      <c r="V50" s="35">
        <v>245</v>
      </c>
      <c r="W50" s="35">
        <v>244</v>
      </c>
      <c r="X50" s="35">
        <v>241</v>
      </c>
      <c r="Y50" s="35">
        <v>240</v>
      </c>
      <c r="Z50" s="35">
        <v>237</v>
      </c>
    </row>
    <row r="51" spans="14:26" ht="15.75" thickBot="1" x14ac:dyDescent="0.3">
      <c r="N51" s="34">
        <v>1.98</v>
      </c>
      <c r="O51" s="150">
        <v>-11</v>
      </c>
      <c r="P51" s="35">
        <v>237</v>
      </c>
      <c r="Q51" s="35">
        <v>235</v>
      </c>
      <c r="R51" s="35">
        <v>233</v>
      </c>
      <c r="S51" s="35">
        <v>231</v>
      </c>
      <c r="T51" s="35">
        <v>229</v>
      </c>
      <c r="U51" s="35">
        <v>227</v>
      </c>
      <c r="V51" s="35">
        <v>225</v>
      </c>
      <c r="W51" s="35">
        <v>223</v>
      </c>
      <c r="X51" s="35">
        <v>221</v>
      </c>
      <c r="Y51" s="35">
        <v>219</v>
      </c>
      <c r="Z51" s="35">
        <v>217</v>
      </c>
    </row>
    <row r="52" spans="14:26" ht="15.75" thickBot="1" x14ac:dyDescent="0.3">
      <c r="N52" s="34">
        <v>1.82</v>
      </c>
      <c r="O52" s="150">
        <v>-12</v>
      </c>
      <c r="P52" s="35">
        <v>217</v>
      </c>
      <c r="Q52" s="35">
        <v>215</v>
      </c>
      <c r="R52" s="35">
        <v>213</v>
      </c>
      <c r="S52" s="35">
        <v>211</v>
      </c>
      <c r="T52" s="35">
        <v>209</v>
      </c>
      <c r="U52" s="35">
        <v>207</v>
      </c>
      <c r="V52" s="35">
        <v>205</v>
      </c>
      <c r="W52" s="35">
        <v>204</v>
      </c>
      <c r="X52" s="35">
        <v>201</v>
      </c>
      <c r="Y52" s="35">
        <v>200</v>
      </c>
      <c r="Z52" s="35">
        <v>199</v>
      </c>
    </row>
    <row r="53" spans="14:26" ht="15.75" thickBot="1" x14ac:dyDescent="0.3">
      <c r="N53" s="34">
        <v>1.67</v>
      </c>
      <c r="O53" s="150">
        <v>-13</v>
      </c>
      <c r="P53" s="35">
        <v>199</v>
      </c>
      <c r="Q53" s="35">
        <v>196</v>
      </c>
      <c r="R53" s="35">
        <v>195</v>
      </c>
      <c r="S53" s="35">
        <v>193</v>
      </c>
      <c r="T53" s="35">
        <v>191</v>
      </c>
      <c r="U53" s="35">
        <v>189</v>
      </c>
      <c r="V53" s="35">
        <v>188</v>
      </c>
      <c r="W53" s="35">
        <v>185</v>
      </c>
      <c r="X53" s="35">
        <v>184</v>
      </c>
      <c r="Y53" s="35">
        <v>183</v>
      </c>
      <c r="Z53" s="35">
        <v>181</v>
      </c>
    </row>
    <row r="54" spans="14:26" ht="15.75" thickBot="1" x14ac:dyDescent="0.3">
      <c r="N54" s="34">
        <v>1.53</v>
      </c>
      <c r="O54" s="150">
        <v>-14</v>
      </c>
      <c r="P54" s="35">
        <v>181</v>
      </c>
      <c r="Q54" s="35">
        <v>179</v>
      </c>
      <c r="R54" s="35">
        <v>177</v>
      </c>
      <c r="S54" s="35">
        <v>176</v>
      </c>
      <c r="T54" s="35">
        <v>175</v>
      </c>
      <c r="U54" s="35">
        <v>173</v>
      </c>
      <c r="V54" s="35">
        <v>171</v>
      </c>
      <c r="W54" s="35">
        <v>169</v>
      </c>
      <c r="X54" s="35">
        <v>168</v>
      </c>
      <c r="Y54" s="35">
        <v>167</v>
      </c>
      <c r="Z54" s="35">
        <v>165</v>
      </c>
    </row>
    <row r="55" spans="14:26" ht="15.75" thickBot="1" x14ac:dyDescent="0.3">
      <c r="N55" s="34">
        <v>1.41</v>
      </c>
      <c r="O55" s="150">
        <v>-15</v>
      </c>
      <c r="P55" s="35">
        <v>165</v>
      </c>
      <c r="Q55" s="35">
        <v>164</v>
      </c>
      <c r="R55" s="35">
        <v>163</v>
      </c>
      <c r="S55" s="35">
        <v>160</v>
      </c>
      <c r="T55" s="35">
        <v>159</v>
      </c>
      <c r="U55" s="35">
        <v>157</v>
      </c>
      <c r="V55" s="35">
        <v>156</v>
      </c>
      <c r="W55" s="35">
        <v>155</v>
      </c>
      <c r="X55" s="35">
        <v>153</v>
      </c>
      <c r="Y55" s="35">
        <v>152</v>
      </c>
      <c r="Z55" s="35">
        <v>151</v>
      </c>
    </row>
    <row r="56" spans="14:26" ht="15.75" thickBot="1" x14ac:dyDescent="0.3">
      <c r="N56" s="34">
        <v>1.29</v>
      </c>
      <c r="O56" s="150">
        <v>-16</v>
      </c>
      <c r="P56" s="35">
        <v>151</v>
      </c>
      <c r="Q56" s="35">
        <v>149</v>
      </c>
      <c r="R56" s="35">
        <v>148</v>
      </c>
      <c r="S56" s="35">
        <v>147</v>
      </c>
      <c r="T56" s="35">
        <v>145</v>
      </c>
      <c r="U56" s="35">
        <v>144</v>
      </c>
      <c r="V56" s="35">
        <v>143</v>
      </c>
      <c r="W56" s="35">
        <v>141</v>
      </c>
      <c r="X56" s="35">
        <v>140</v>
      </c>
      <c r="Y56" s="35">
        <v>139</v>
      </c>
      <c r="Z56" s="35">
        <v>137</v>
      </c>
    </row>
    <row r="57" spans="14:26" ht="15.75" thickBot="1" x14ac:dyDescent="0.3">
      <c r="N57" s="34">
        <v>1.18</v>
      </c>
      <c r="O57" s="150">
        <v>-17</v>
      </c>
      <c r="P57" s="35">
        <v>137</v>
      </c>
      <c r="Q57" s="35">
        <v>136</v>
      </c>
      <c r="R57" s="35">
        <v>135</v>
      </c>
      <c r="S57" s="35">
        <v>133</v>
      </c>
      <c r="T57" s="35">
        <v>132</v>
      </c>
      <c r="U57" s="35">
        <v>131</v>
      </c>
      <c r="V57" s="35">
        <v>129</v>
      </c>
      <c r="W57" s="35">
        <v>128</v>
      </c>
      <c r="X57" s="35">
        <v>127</v>
      </c>
      <c r="Y57" s="35">
        <v>125</v>
      </c>
      <c r="Z57" s="35">
        <v>124</v>
      </c>
    </row>
    <row r="58" spans="14:26" ht="15.75" thickBot="1" x14ac:dyDescent="0.3">
      <c r="N58" s="34">
        <v>1.08</v>
      </c>
      <c r="O58" s="150">
        <v>-18</v>
      </c>
      <c r="P58" s="35">
        <v>124</v>
      </c>
      <c r="Q58" s="35">
        <v>124</v>
      </c>
      <c r="R58" s="35">
        <v>123</v>
      </c>
      <c r="S58" s="35">
        <v>121</v>
      </c>
      <c r="T58" s="35">
        <v>120</v>
      </c>
      <c r="U58" s="35">
        <v>119</v>
      </c>
      <c r="V58" s="35">
        <v>117</v>
      </c>
      <c r="W58" s="35">
        <v>116</v>
      </c>
      <c r="X58" s="35">
        <v>116</v>
      </c>
      <c r="Y58" s="35">
        <v>115</v>
      </c>
      <c r="Z58" s="35">
        <v>113</v>
      </c>
    </row>
    <row r="59" spans="14:26" ht="15.75" thickBot="1" x14ac:dyDescent="0.3">
      <c r="N59" s="34">
        <v>0.99</v>
      </c>
      <c r="O59" s="150">
        <v>-19</v>
      </c>
      <c r="P59" s="35">
        <v>113</v>
      </c>
      <c r="Q59" s="35">
        <v>112</v>
      </c>
      <c r="R59" s="35">
        <v>111</v>
      </c>
      <c r="S59" s="35">
        <v>111</v>
      </c>
      <c r="T59" s="35">
        <v>109</v>
      </c>
      <c r="U59" s="35">
        <v>108</v>
      </c>
      <c r="V59" s="35">
        <v>107</v>
      </c>
      <c r="W59" s="35">
        <v>105</v>
      </c>
      <c r="X59" s="35">
        <v>105</v>
      </c>
      <c r="Y59" s="35">
        <v>104</v>
      </c>
      <c r="Z59" s="35">
        <v>103</v>
      </c>
    </row>
    <row r="60" spans="14:26" ht="15.75" thickBot="1" x14ac:dyDescent="0.3">
      <c r="N60" s="34">
        <v>0.9</v>
      </c>
      <c r="O60" s="150">
        <v>-20</v>
      </c>
      <c r="P60" s="35">
        <v>103</v>
      </c>
      <c r="Q60" s="35">
        <v>101</v>
      </c>
      <c r="R60" s="35">
        <v>101</v>
      </c>
      <c r="S60" s="35">
        <v>100</v>
      </c>
      <c r="T60" s="35">
        <v>98.7</v>
      </c>
      <c r="U60" s="35">
        <v>98.7</v>
      </c>
      <c r="V60" s="35">
        <v>97.4</v>
      </c>
      <c r="W60" s="35">
        <v>96</v>
      </c>
      <c r="X60" s="35">
        <v>94.7</v>
      </c>
      <c r="Y60" s="35">
        <v>94.7</v>
      </c>
      <c r="Z60" s="35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5" ma:contentTypeDescription="Create a new document." ma:contentTypeScope="" ma:versionID="a52cae55eb9364655099af60569f082a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78527d446fd10c536710edb75e5cfc80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DA7C2716-4705-4E5C-8B80-8BA64F4ABE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E02031F-C5DE-40DC-96A2-280E91E096D8}">
  <ds:schemaRefs>
    <ds:schemaRef ds:uri="b2f96050-2494-4256-984e-e729bda111f0"/>
    <ds:schemaRef ds:uri="http://www.w3.org/XML/1998/namespace"/>
    <ds:schemaRef ds:uri="http://schemas.microsoft.com/sharepoint/v3"/>
    <ds:schemaRef ds:uri="http://purl.org/dc/terms/"/>
    <ds:schemaRef ds:uri="http://schemas.openxmlformats.org/package/2006/metadata/core-properties"/>
    <ds:schemaRef ds:uri="a8621861-08f3-42d0-8628-08ee1100e2b2"/>
    <ds:schemaRef ds:uri="http://schemas.microsoft.com/office/2006/documentManagement/types"/>
    <ds:schemaRef ds:uri="http://purl.org/dc/elements/1.1/"/>
    <ds:schemaRef ds:uri="http://purl.org/dc/dcmitype/"/>
    <ds:schemaRef ds:uri="http://schemas.microsoft.com/office/infopath/2007/PartnerControl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4AE1A212-64E2-4B5F-8955-ED7646754E6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4A089DD6-02D6-4B74-A6C6-A17DC92DE755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RC</vt:lpstr>
      <vt:lpstr>Vocht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SergeiStPete Private</cp:lastModifiedBy>
  <dcterms:created xsi:type="dcterms:W3CDTF">2019-09-20T13:04:20Z</dcterms:created>
  <dcterms:modified xsi:type="dcterms:W3CDTF">2019-10-05T19:44:15Z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0x0101005E7152EABBB2FA4D8A740DFE8C2D7B9A</vt:lpwstr>
  </property>
  <property fmtid="{D5CDD505-2E9C-101B-9397-08002B2CF9AE}" pid="3" name="MSIP_Label_0bcfeaf9-6f6c-4738-872d-67cba7c53334_Enabled">
    <vt:lpwstr>true</vt:lpwstr>
  </property>
  <property fmtid="{D5CDD505-2E9C-101B-9397-08002B2CF9AE}" pid="4" name="MSIP_Label_0bcfeaf9-6f6c-4738-872d-67cba7c53334_SetDate">
    <vt:lpwstr>2019-10-05T09:04:47Z</vt:lpwstr>
  </property>
  <property fmtid="{D5CDD505-2E9C-101B-9397-08002B2CF9AE}" pid="5" name="MSIP_Label_0bcfeaf9-6f6c-4738-872d-67cba7c53334_Method">
    <vt:lpwstr>Standard</vt:lpwstr>
  </property>
  <property fmtid="{D5CDD505-2E9C-101B-9397-08002B2CF9AE}" pid="6" name="MSIP_Label_0bcfeaf9-6f6c-4738-872d-67cba7c53334_Name">
    <vt:lpwstr>Confidential_0</vt:lpwstr>
  </property>
  <property fmtid="{D5CDD505-2E9C-101B-9397-08002B2CF9AE}" pid="7" name="MSIP_Label_0bcfeaf9-6f6c-4738-872d-67cba7c53334_SiteId">
    <vt:lpwstr>fa4e9c1f-6222-443d-a083-28f80c1ffefc</vt:lpwstr>
  </property>
  <property fmtid="{D5CDD505-2E9C-101B-9397-08002B2CF9AE}" pid="8" name="MSIP_Label_0bcfeaf9-6f6c-4738-872d-67cba7c53334_ActionId">
    <vt:lpwstr>530de3b0-3f14-4006-9273-0000119164ba</vt:lpwstr>
  </property>
  <property fmtid="{D5CDD505-2E9C-101B-9397-08002B2CF9AE}" pid="9" name="MSIP_Label_0bcfeaf9-6f6c-4738-872d-67cba7c53334_ContentBits">
    <vt:lpwstr>2</vt:lpwstr>
  </property>
</Properties>
</file>