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5365b22ba4d78c/Documents/Excel Functions/"/>
    </mc:Choice>
  </mc:AlternateContent>
  <xr:revisionPtr revIDLastSave="239" documentId="8_{0DDC4DE9-A38D-428E-8C52-30DE75E72CB1}" xr6:coauthVersionLast="47" xr6:coauthVersionMax="47" xr10:uidLastSave="{798E60B9-1E39-4E8B-B111-4CACDAE1BBBE}"/>
  <bookViews>
    <workbookView xWindow="-120" yWindow="-16320" windowWidth="29040" windowHeight="15720" activeTab="3" xr2:uid="{EBA6A262-C3BC-4C59-BBDA-D0AA9DDEB340}"/>
  </bookViews>
  <sheets>
    <sheet name="INFO" sheetId="1" r:id="rId1"/>
    <sheet name="Commitments" sheetId="2" r:id="rId2"/>
    <sheet name="LOG" sheetId="3" r:id="rId3"/>
    <sheet name="Monthly" sheetId="4" r:id="rId4"/>
  </sheets>
  <definedNames>
    <definedName name="Donor_Lookup_List">_xlfn._xlws.SORT(t_Donors[Last]&amp;", "&amp;t_Donors[First]&amp;"_"&amp;t_Donors[ID])</definedName>
    <definedName name="DonorLookup">INFO!$AA$2</definedName>
    <definedName name="name_lookup" localSheetId="1">_xlfn._xlws.SORT(t_Donors[First]&amp;", "&amp;t_Donors[Last]&amp;"_"&amp;t_Donors[ID])</definedName>
  </definedNames>
  <calcPr calcId="191029"/>
  <pivotCaches>
    <pivotCache cacheId="2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3" l="1" a="1"/>
  <c r="D4" i="3" a="1"/>
  <c r="E3" i="3"/>
  <c r="E4" i="3"/>
  <c r="F3" i="3"/>
  <c r="F4" i="3"/>
  <c r="D8" i="3" a="1"/>
  <c r="D7" i="3" a="1"/>
  <c r="N4" i="4" a="1"/>
  <c r="D12" i="3" a="1"/>
  <c r="D11" i="3" a="1"/>
  <c r="D10" i="3" a="1"/>
  <c r="A2" i="4" a="1"/>
  <c r="E7" i="2" a="1"/>
  <c r="E3" i="2" a="1"/>
  <c r="E4" i="2" a="1"/>
  <c r="E5" i="2" a="1"/>
  <c r="E6" i="2" a="1"/>
  <c r="E2" i="2" a="1"/>
  <c r="D9" i="3" a="1"/>
  <c r="D6" i="3" a="1"/>
  <c r="D5" i="3" a="1"/>
  <c r="D2" i="3" a="1"/>
  <c r="AA2" i="1" a="1"/>
  <c r="E8" i="3" l="1"/>
  <c r="F8" i="3"/>
  <c r="F12" i="3"/>
  <c r="E12" i="3"/>
  <c r="E7" i="3"/>
  <c r="F7" i="3"/>
  <c r="E11" i="3"/>
  <c r="F11" i="3"/>
  <c r="F10" i="3"/>
  <c r="E10" i="3"/>
  <c r="E9" i="3"/>
  <c r="F9" i="3"/>
  <c r="E6" i="3"/>
  <c r="F6" i="3"/>
  <c r="F5" i="3"/>
  <c r="E5" i="3"/>
  <c r="F2" i="3"/>
  <c r="E2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<sst xmlns="http://schemas.openxmlformats.org/spreadsheetml/2006/main" count="144" uniqueCount="120">
  <si>
    <t>First</t>
  </si>
  <si>
    <t>Last</t>
  </si>
  <si>
    <t>address</t>
  </si>
  <si>
    <t>state</t>
  </si>
  <si>
    <t>zip</t>
  </si>
  <si>
    <t>phone</t>
  </si>
  <si>
    <t>first doanation Yr</t>
  </si>
  <si>
    <t>Sin</t>
  </si>
  <si>
    <t>Ray</t>
  </si>
  <si>
    <t>Sun</t>
  </si>
  <si>
    <t>Lee A.</t>
  </si>
  <si>
    <t>O’Sun</t>
  </si>
  <si>
    <t>O’Recital</t>
  </si>
  <si>
    <t>P.Ann</t>
  </si>
  <si>
    <t>VanRyder</t>
  </si>
  <si>
    <t>Minnie</t>
  </si>
  <si>
    <t>Bath</t>
  </si>
  <si>
    <t>Anita</t>
  </si>
  <si>
    <t>Mused</t>
  </si>
  <si>
    <t>A.</t>
  </si>
  <si>
    <t>Nice</t>
  </si>
  <si>
    <t>U.R.</t>
  </si>
  <si>
    <t>Anthemum</t>
  </si>
  <si>
    <t>Chris</t>
  </si>
  <si>
    <t>Dactyl</t>
  </si>
  <si>
    <t>Teri</t>
  </si>
  <si>
    <t>Wind</t>
  </si>
  <si>
    <t>Augusta</t>
  </si>
  <si>
    <t>Yew</t>
  </si>
  <si>
    <t>Olive</t>
  </si>
  <si>
    <t>Turner</t>
  </si>
  <si>
    <t>Paige</t>
  </si>
  <si>
    <t>O’Furniture</t>
  </si>
  <si>
    <t>Patty</t>
  </si>
  <si>
    <t>10 main st.</t>
  </si>
  <si>
    <t>NY</t>
  </si>
  <si>
    <t>555-555-0001</t>
  </si>
  <si>
    <t>555-555-0002</t>
  </si>
  <si>
    <t>555-555-0003</t>
  </si>
  <si>
    <t>555-555-0004</t>
  </si>
  <si>
    <t>555-555-0005</t>
  </si>
  <si>
    <t>555-555-0006</t>
  </si>
  <si>
    <t>555-555-0007</t>
  </si>
  <si>
    <t>555-555-0008</t>
  </si>
  <si>
    <t>555-555-0009</t>
  </si>
  <si>
    <t>555-555-0010</t>
  </si>
  <si>
    <t>555-555-0011</t>
  </si>
  <si>
    <t>555-555-0012</t>
  </si>
  <si>
    <t>555-555-0013</t>
  </si>
  <si>
    <t>555-555-0014</t>
  </si>
  <si>
    <t>3 side st.</t>
  </si>
  <si>
    <t>OH</t>
  </si>
  <si>
    <t>5 left blvd</t>
  </si>
  <si>
    <t>NJ</t>
  </si>
  <si>
    <t>9 bird st</t>
  </si>
  <si>
    <t>ND</t>
  </si>
  <si>
    <t>8 tacky st</t>
  </si>
  <si>
    <t>MD</t>
  </si>
  <si>
    <t>10 washington blvd</t>
  </si>
  <si>
    <t>WA</t>
  </si>
  <si>
    <t>3 right ct.</t>
  </si>
  <si>
    <t>FL</t>
  </si>
  <si>
    <t>7 straight Ln.</t>
  </si>
  <si>
    <t>NC</t>
  </si>
  <si>
    <t>2 oval ct.</t>
  </si>
  <si>
    <t>MN</t>
  </si>
  <si>
    <t>1 valley dr</t>
  </si>
  <si>
    <t>SD</t>
  </si>
  <si>
    <t>8 peak ln</t>
  </si>
  <si>
    <t>AR</t>
  </si>
  <si>
    <t>6 orange grove</t>
  </si>
  <si>
    <t>CA</t>
  </si>
  <si>
    <t>5 blue point dr</t>
  </si>
  <si>
    <t>OR</t>
  </si>
  <si>
    <t>8 twisted rd.</t>
  </si>
  <si>
    <t>OK</t>
  </si>
  <si>
    <t>ID</t>
  </si>
  <si>
    <t>Amount</t>
  </si>
  <si>
    <t>Name_Lookup</t>
  </si>
  <si>
    <t>Year</t>
  </si>
  <si>
    <t>Commitment</t>
  </si>
  <si>
    <t>Schedule</t>
  </si>
  <si>
    <t>Schedules</t>
  </si>
  <si>
    <t>Monthly</t>
  </si>
  <si>
    <t>Quarterly</t>
  </si>
  <si>
    <t>Half-yearly</t>
  </si>
  <si>
    <t>Yearly</t>
  </si>
  <si>
    <t>DonorLookup</t>
  </si>
  <si>
    <t>Date</t>
  </si>
  <si>
    <t>Donor Lookup</t>
  </si>
  <si>
    <t>Monthly Donors</t>
  </si>
  <si>
    <t>A1018</t>
  </si>
  <si>
    <t>A1017</t>
  </si>
  <si>
    <t>A1016</t>
  </si>
  <si>
    <t>A1015</t>
  </si>
  <si>
    <t>A1013</t>
  </si>
  <si>
    <t>A1028</t>
  </si>
  <si>
    <t>A1010</t>
  </si>
  <si>
    <t>A1027</t>
  </si>
  <si>
    <t>A1025</t>
  </si>
  <si>
    <t>A1006</t>
  </si>
  <si>
    <t>A1024</t>
  </si>
  <si>
    <t>A1003</t>
  </si>
  <si>
    <t>A1022</t>
  </si>
  <si>
    <t>A1001</t>
  </si>
  <si>
    <t>Bath, Anita_A1028</t>
  </si>
  <si>
    <t>O’Sun, Ray_A1016</t>
  </si>
  <si>
    <t>VanRyder, Minnie_A1013</t>
  </si>
  <si>
    <t>Dactyl, Teri_A1006</t>
  </si>
  <si>
    <t>Sin, Ray_A1018</t>
  </si>
  <si>
    <t>Nice, U.R._A1027</t>
  </si>
  <si>
    <t>Sum of Amount</t>
  </si>
  <si>
    <t>Row Labels</t>
  </si>
  <si>
    <t>Grand Total</t>
  </si>
  <si>
    <t>Apr</t>
  </si>
  <si>
    <t>May</t>
  </si>
  <si>
    <t>Jun</t>
  </si>
  <si>
    <t>Jul</t>
  </si>
  <si>
    <t>Aug</t>
  </si>
  <si>
    <t>Commitments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</si>
</sst>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1E1E1E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3" fillId="0" borderId="0" xfId="0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8">
    <dxf>
      <numFmt numFmtId="30" formatCode="@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hidden="0"/>
    </dxf>
    <dxf>
      <protection locked="0" hidden="0"/>
    </dxf>
    <dxf>
      <numFmt numFmtId="19" formatCode="m/d/yyyy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816753618557961E-2"/>
          <c:y val="0.1345668742025998"/>
          <c:w val="0.90030366599263201"/>
          <c:h val="0.7815573365390273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Monthly!$M$3</c:f>
              <c:strCache>
                <c:ptCount val="1"/>
                <c:pt idx="0">
                  <c:v>Sum of Amount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Monthly!$L$4:$L$8</c:f>
              <c:strCache>
                <c:ptCount val="5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</c:strCache>
            </c:strRef>
          </c:cat>
          <c:val>
            <c:numRef>
              <c:f>Monthly!$M$4:$M$8</c:f>
              <c:numCache>
                <c:formatCode>General</c:formatCode>
                <c:ptCount val="5"/>
                <c:pt idx="0">
                  <c:v>75</c:v>
                </c:pt>
                <c:pt idx="1">
                  <c:v>600</c:v>
                </c:pt>
                <c:pt idx="2">
                  <c:v>1250</c:v>
                </c:pt>
                <c:pt idx="3">
                  <c:v>800</c:v>
                </c:pt>
                <c:pt idx="4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7-4DE4-8D3F-921D5BB8F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8382927"/>
        <c:axId val="827214511"/>
      </c:barChart>
      <c:lineChart>
        <c:grouping val="standard"/>
        <c:varyColors val="0"/>
        <c:ser>
          <c:idx val="0"/>
          <c:order val="0"/>
          <c:tx>
            <c:strRef>
              <c:f>Monthly!$N$3</c:f>
              <c:strCache>
                <c:ptCount val="1"/>
                <c:pt idx="0">
                  <c:v>Commitments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Monthly!$L$4:$L$8</c:f>
              <c:strCache>
                <c:ptCount val="5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</c:strCache>
            </c:strRef>
          </c:cat>
          <c:val>
            <c:numRef>
              <c:f>Monthly!$N$4:$N$8</c:f>
              <c:numCache>
                <c:formatCode>General</c:formatCode>
                <c:ptCount val="5"/>
                <c:pt idx="0">
                  <c:v>1100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7-4DE4-8D3F-921D5BB8F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382927"/>
        <c:axId val="827214511"/>
      </c:lineChart>
      <c:catAx>
        <c:axId val="26838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14511"/>
        <c:crosses val="autoZero"/>
        <c:auto val="1"/>
        <c:lblAlgn val="ctr"/>
        <c:lblOffset val="100"/>
        <c:noMultiLvlLbl val="0"/>
      </c:catAx>
      <c:valAx>
        <c:axId val="82721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8382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89831603404089"/>
          <c:y val="9.4267060293597549E-2"/>
          <c:w val="0.15121949852370964"/>
          <c:h val="0.122449819136919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180974</xdr:colOff>
      <xdr:row>1</xdr:row>
      <xdr:rowOff>130492</xdr:rowOff>
    </xdr:from>
    <xdr:to>
      <xdr:col>25</xdr:col>
      <xdr:colOff>609599</xdr:colOff>
      <xdr:row>21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7325C05-3D8E-B383-5F2E-45CA2B04E4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thew Tarler" refreshedDate="46245.571486574074" createdVersion="8" refreshedVersion="8" minRefreshableVersion="3" recordCount="11" xr:uid="{024F8A3E-4589-4AAC-9581-7EE8060ADD34}">
  <cacheSource type="worksheet">
    <worksheetSource name="t_Log"/>
  </cacheSource>
  <cacheFields count="8">
    <cacheField name="Date" numFmtId="14">
      <sharedItems containsSemiMixedTypes="0" containsNonDate="0" containsDate="1" containsString="0" minDate="2026-04-11T00:00:00" maxDate="2026-08-12T00:00:00" count="9">
        <d v="2026-08-11T00:00:00"/>
        <d v="2026-06-11T00:00:00"/>
        <d v="2026-07-11T00:00:00"/>
        <d v="2026-04-11T00:00:00"/>
        <d v="2026-05-05T00:00:00"/>
        <d v="2026-06-06T00:00:00"/>
        <d v="2026-05-01T00:00:00"/>
        <d v="2026-06-01T00:00:00"/>
        <d v="2026-07-01T00:00:00"/>
      </sharedItems>
      <fieldGroup par="7"/>
    </cacheField>
    <cacheField name="Donor Lookup" numFmtId="0">
      <sharedItems/>
    </cacheField>
    <cacheField name="Amount" numFmtId="0">
      <sharedItems containsSemiMixedTypes="0" containsString="0" containsNumber="1" containsInteger="1" minValue="50" maxValue="1000"/>
    </cacheField>
    <cacheField name="ID" numFmtId="0">
      <sharedItems/>
    </cacheField>
    <cacheField name="Commitment" numFmtId="0">
      <sharedItems containsSemiMixedTypes="0" containsString="0" containsNumber="1" containsInteger="1" minValue="100" maxValue="500"/>
    </cacheField>
    <cacheField name="Schedule" numFmtId="0">
      <sharedItems count="2">
        <s v="Quarterly"/>
        <s v="Monthly"/>
      </sharedItems>
    </cacheField>
    <cacheField name="Days (Date)" numFmtId="0" databaseField="0">
      <fieldGroup base="0">
        <rangePr groupBy="days" startDate="2026-04-11T00:00:00" endDate="2026-08-12T00:00:00"/>
        <groupItems count="368">
          <s v="&lt;4/11/2026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8/12/2026"/>
        </groupItems>
      </fieldGroup>
    </cacheField>
    <cacheField name="Months (Date)" numFmtId="0" databaseField="0">
      <fieldGroup base="0">
        <rangePr groupBy="months" startDate="2026-04-11T00:00:00" endDate="2026-08-12T00:00:00"/>
        <groupItems count="14">
          <s v="&lt;4/1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1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x v="0"/>
    <s v="Dactyl, Teri_A1006"/>
    <n v="1000"/>
    <s v="A1006"/>
    <n v="200"/>
    <x v="0"/>
  </r>
  <r>
    <x v="1"/>
    <s v="VanRyder, Minnie_A1013"/>
    <n v="500"/>
    <s v="A1013"/>
    <n v="500"/>
    <x v="1"/>
  </r>
  <r>
    <x v="2"/>
    <s v="VanRyder, Minnie_A1013"/>
    <n v="400"/>
    <s v="A1013"/>
    <n v="500"/>
    <x v="1"/>
  </r>
  <r>
    <x v="0"/>
    <s v="VanRyder, Minnie_A1013"/>
    <n v="300"/>
    <s v="A1013"/>
    <n v="500"/>
    <x v="1"/>
  </r>
  <r>
    <x v="3"/>
    <s v="O’Sun, Ray_A1016"/>
    <n v="75"/>
    <s v="A1016"/>
    <n v="100"/>
    <x v="1"/>
  </r>
  <r>
    <x v="4"/>
    <s v="O’Sun, Ray_A1016"/>
    <n v="200"/>
    <s v="A1016"/>
    <n v="100"/>
    <x v="1"/>
  </r>
  <r>
    <x v="5"/>
    <s v="O’Sun, Ray_A1016"/>
    <n v="150"/>
    <s v="A1016"/>
    <n v="100"/>
    <x v="1"/>
  </r>
  <r>
    <x v="0"/>
    <s v="O’Sun, Ray_A1016"/>
    <n v="50"/>
    <s v="A1016"/>
    <n v="100"/>
    <x v="1"/>
  </r>
  <r>
    <x v="6"/>
    <s v="Sin, Ray_A1018"/>
    <n v="400"/>
    <s v="A1018"/>
    <n v="500"/>
    <x v="1"/>
  </r>
  <r>
    <x v="7"/>
    <s v="Sin, Ray_A1018"/>
    <n v="600"/>
    <s v="A1018"/>
    <n v="500"/>
    <x v="1"/>
  </r>
  <r>
    <x v="8"/>
    <s v="Sin, Ray_A1018"/>
    <n v="400"/>
    <s v="A1018"/>
    <n v="5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687498-DD2A-4AE3-A404-7085A42574CE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3">
  <location ref="L3:M9" firstHeaderRow="1" firstDataRow="1" firstDataCol="1" rowPageCount="1" colPageCount="1"/>
  <pivotFields count="8">
    <pivotField axis="axisRow" numFmtId="14" showAll="0">
      <items count="10">
        <item x="3"/>
        <item x="6"/>
        <item x="7"/>
        <item x="8"/>
        <item x="0"/>
        <item x="4"/>
        <item x="5"/>
        <item x="1"/>
        <item x="2"/>
        <item t="default"/>
      </items>
    </pivotField>
    <pivotField showAll="0"/>
    <pivotField dataField="1" showAll="0"/>
    <pivotField showAll="0"/>
    <pivotField showAll="0"/>
    <pivotField axis="axisPage" showAll="0">
      <items count="3">
        <item x="1"/>
        <item x="0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7"/>
    <field x="6"/>
    <field x="0"/>
  </rowFields>
  <rowItems count="6">
    <i>
      <x v="4"/>
    </i>
    <i>
      <x v="5"/>
    </i>
    <i>
      <x v="6"/>
    </i>
    <i>
      <x v="7"/>
    </i>
    <i>
      <x v="8"/>
    </i>
    <i t="grand">
      <x/>
    </i>
  </rowItems>
  <colItems count="1">
    <i/>
  </colItems>
  <pageFields count="1">
    <pageField fld="5" item="0" hier="-1"/>
  </pageFields>
  <dataFields count="1">
    <dataField name="Sum of Amount" fld="2" baseField="0" baseItem="0"/>
  </dataFields>
  <chartFormats count="2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9D01A3-00AB-4454-9EDF-71A5B9042948}" name="t_Donors" displayName="t_Donors" ref="A1:H15" totalsRowShown="0">
  <autoFilter ref="A1:H15" xr:uid="{189D01A3-00AB-4454-9EDF-71A5B9042948}"/>
  <tableColumns count="8">
    <tableColumn id="1" xr3:uid="{23B5193C-9FC8-4639-8000-9F02CD396723}" name="ID" dataDxfId="0"/>
    <tableColumn id="2" xr3:uid="{86DBEF62-0C65-44F8-878E-56876A5E0F57}" name="Last"/>
    <tableColumn id="3" xr3:uid="{FA715447-A53F-45AC-803A-ECD451819F4F}" name="First"/>
    <tableColumn id="4" xr3:uid="{23E3BD8B-095E-41AE-9B4B-EAB82F91B5DB}" name="address"/>
    <tableColumn id="5" xr3:uid="{A678AE3B-31FD-4A49-B0CE-644CF14A2189}" name="state"/>
    <tableColumn id="6" xr3:uid="{E3F3F20D-556D-4876-9C6C-06596B734E7C}" name="zip"/>
    <tableColumn id="7" xr3:uid="{4A0EB324-67A8-462D-AB50-A0B700650C38}" name="phone"/>
    <tableColumn id="8" xr3:uid="{78DC2009-3235-4012-8609-373341B7BC2D}" name="first doanation Yr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FB5591-1ABE-4214-8C13-34757765ABD0}" name="Schedules" displayName="Schedules" ref="K1:K5" totalsRowShown="0">
  <autoFilter ref="K1:K5" xr:uid="{10FB5591-1ABE-4214-8C13-34757765ABD0}"/>
  <tableColumns count="1">
    <tableColumn id="1" xr3:uid="{704D8BBA-CED2-4048-8542-3F0572C92D8A}" name="Schedules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02EC64-C4DD-4435-846F-F1AB0A652C6F}" name="t_Commitments" displayName="t_Commitments" ref="A1:E7" totalsRowShown="0">
  <autoFilter ref="A1:E7" xr:uid="{2702EC64-C4DD-4435-846F-F1AB0A652C6F}"/>
  <tableColumns count="5">
    <tableColumn id="2" xr3:uid="{F51D4DDF-1616-4C6F-A769-86C03DE0B1C7}" name="Name_Lookup"/>
    <tableColumn id="3" xr3:uid="{660F1C1B-5002-40F7-88BD-99B305AD2B3E}" name="Year" dataDxfId="2"/>
    <tableColumn id="4" xr3:uid="{748B642A-6B27-4584-9105-65520C935714}" name="Commitment" dataDxfId="1"/>
    <tableColumn id="5" xr3:uid="{05CE4FEB-C32E-4B3D-A3FA-9B3BD6B52F4D}" name="Schedule"/>
    <tableColumn id="1" xr3:uid="{F00AD2A4-47D4-46DE-8D73-09AE65C9805D}" name="ID">
      <calculatedColumnFormula array="1">_xlfn.TAKE(_xlfn.TEXTSPLIT(t_Commitments[[#This Row],[Name_Lookup]],,"_"),-1)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0B914CB-6FBE-477B-A159-D79607C9213C}" name="t_Log" displayName="t_Log" ref="A1:F12" totalsRowShown="0" headerRowDxfId="5">
  <autoFilter ref="A1:F12" xr:uid="{E0B914CB-6FBE-477B-A159-D79607C9213C}"/>
  <tableColumns count="6">
    <tableColumn id="1" xr3:uid="{78B1C299-1195-41BC-8381-5D92375C25F4}" name="Date" dataDxfId="7"/>
    <tableColumn id="2" xr3:uid="{F12C82B9-4FBE-40B9-BF14-F981DA618B1F}" name="Donor Lookup" dataDxfId="6"/>
    <tableColumn id="4" xr3:uid="{D23501B6-9B54-4723-84E3-BAF6D424F0F3}" name="Amount" dataDxfId="4"/>
    <tableColumn id="3" xr3:uid="{E11EC5C7-405C-41E2-8BAF-397E3C7147F2}" name="ID" dataDxfId="3">
      <calculatedColumnFormula array="1">_xlfn.TAKE(_xlfn.TEXTSPLIT(t_Log[[#This Row],[Donor Lookup]],,"_"),-1)</calculatedColumnFormula>
    </tableColumn>
    <tableColumn id="5" xr3:uid="{0070199D-678C-4F3F-BF87-26BCF4A7A60E}" name="Commitment">
      <calculatedColumnFormula>_xlfn.XLOOKUP(t_Log[[#This Row],[ID]], t_Commitments[ID], t_Commitments[Commitment])</calculatedColumnFormula>
    </tableColumn>
    <tableColumn id="6" xr3:uid="{157E20BE-E9EA-425C-9EC7-1C7E1132BDCC}" name="Schedule">
      <calculatedColumnFormula>_xlfn.XLOOKUP(t_Log[[#This Row],[ID]], t_Commitments[ID], t_Commitments[Schedule])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2EED-241D-4EB7-9469-BA7ABCC71BF7}">
  <dimension ref="A1:AA15"/>
  <sheetViews>
    <sheetView workbookViewId="0">
      <selection activeCell="K15" sqref="K2:L15"/>
    </sheetView>
  </sheetViews>
  <sheetFormatPr defaultRowHeight="14.4" x14ac:dyDescent="0.3"/>
  <cols>
    <col min="1" max="1" width="8.88671875" style="10"/>
    <col min="4" max="4" width="9.88671875" customWidth="1"/>
    <col min="8" max="8" width="17.6640625" customWidth="1"/>
    <col min="27" max="27" width="31.5546875" customWidth="1"/>
  </cols>
  <sheetData>
    <row r="1" spans="1:27" x14ac:dyDescent="0.3">
      <c r="A1" s="10" t="s">
        <v>76</v>
      </c>
      <c r="B1" t="s">
        <v>1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AA1" s="1" t="s">
        <v>87</v>
      </c>
    </row>
    <row r="2" spans="1:27" x14ac:dyDescent="0.3">
      <c r="A2" s="10" t="s">
        <v>91</v>
      </c>
      <c r="B2" t="s">
        <v>7</v>
      </c>
      <c r="C2" t="s">
        <v>8</v>
      </c>
      <c r="D2" t="s">
        <v>34</v>
      </c>
      <c r="E2" t="s">
        <v>35</v>
      </c>
      <c r="F2">
        <v>12015</v>
      </c>
      <c r="G2" t="s">
        <v>36</v>
      </c>
      <c r="H2">
        <v>2020</v>
      </c>
      <c r="AA2" t="str" cm="1">
        <f t="array" ref="AA2:AA15">Donor_Lookup_List</f>
        <v>Anthemum, Chris_A1025</v>
      </c>
    </row>
    <row r="3" spans="1:27" x14ac:dyDescent="0.3">
      <c r="A3" s="10" t="s">
        <v>92</v>
      </c>
      <c r="B3" t="s">
        <v>9</v>
      </c>
      <c r="C3" t="s">
        <v>10</v>
      </c>
      <c r="D3" t="s">
        <v>50</v>
      </c>
      <c r="E3" t="s">
        <v>51</v>
      </c>
      <c r="F3">
        <v>11101</v>
      </c>
      <c r="G3" t="s">
        <v>37</v>
      </c>
      <c r="H3">
        <v>2025</v>
      </c>
      <c r="AA3" t="str">
        <v>Bath, Anita_A1028</v>
      </c>
    </row>
    <row r="4" spans="1:27" x14ac:dyDescent="0.3">
      <c r="A4" s="10" t="s">
        <v>93</v>
      </c>
      <c r="B4" t="s">
        <v>11</v>
      </c>
      <c r="C4" t="s">
        <v>8</v>
      </c>
      <c r="D4" t="s">
        <v>52</v>
      </c>
      <c r="E4" t="s">
        <v>53</v>
      </c>
      <c r="F4">
        <v>12345</v>
      </c>
      <c r="G4" t="s">
        <v>38</v>
      </c>
      <c r="H4">
        <v>2009</v>
      </c>
      <c r="AA4" t="str">
        <v>Dactyl, Teri_A1006</v>
      </c>
    </row>
    <row r="5" spans="1:27" x14ac:dyDescent="0.3">
      <c r="A5" s="10" t="s">
        <v>94</v>
      </c>
      <c r="B5" t="s">
        <v>12</v>
      </c>
      <c r="C5" t="s">
        <v>13</v>
      </c>
      <c r="D5" t="s">
        <v>54</v>
      </c>
      <c r="E5" t="s">
        <v>55</v>
      </c>
      <c r="F5">
        <v>43123</v>
      </c>
      <c r="G5" t="s">
        <v>39</v>
      </c>
      <c r="H5">
        <v>2000</v>
      </c>
      <c r="AA5" t="str">
        <v>Mused, A._A1010</v>
      </c>
    </row>
    <row r="6" spans="1:27" x14ac:dyDescent="0.3">
      <c r="A6" s="10" t="s">
        <v>95</v>
      </c>
      <c r="B6" t="s">
        <v>14</v>
      </c>
      <c r="C6" t="s">
        <v>15</v>
      </c>
      <c r="D6" t="s">
        <v>56</v>
      </c>
      <c r="E6" t="s">
        <v>57</v>
      </c>
      <c r="F6">
        <v>68686</v>
      </c>
      <c r="G6" t="s">
        <v>40</v>
      </c>
      <c r="H6">
        <v>2005</v>
      </c>
      <c r="AA6" t="str">
        <v>Nice, U.R._A1027</v>
      </c>
    </row>
    <row r="7" spans="1:27" x14ac:dyDescent="0.3">
      <c r="A7" s="10" t="s">
        <v>96</v>
      </c>
      <c r="B7" t="s">
        <v>16</v>
      </c>
      <c r="C7" t="s">
        <v>17</v>
      </c>
      <c r="D7" t="s">
        <v>58</v>
      </c>
      <c r="E7" t="s">
        <v>59</v>
      </c>
      <c r="F7">
        <v>98765</v>
      </c>
      <c r="G7" t="s">
        <v>41</v>
      </c>
      <c r="H7">
        <v>2015</v>
      </c>
      <c r="AA7" t="str">
        <v>O’Furniture, Patty_A1001</v>
      </c>
    </row>
    <row r="8" spans="1:27" x14ac:dyDescent="0.3">
      <c r="A8" s="10" t="s">
        <v>97</v>
      </c>
      <c r="B8" t="s">
        <v>18</v>
      </c>
      <c r="C8" t="s">
        <v>19</v>
      </c>
      <c r="D8" t="s">
        <v>60</v>
      </c>
      <c r="E8" t="s">
        <v>61</v>
      </c>
      <c r="F8">
        <v>34343</v>
      </c>
      <c r="G8" t="s">
        <v>42</v>
      </c>
      <c r="H8">
        <v>2018</v>
      </c>
      <c r="AA8" t="str">
        <v>O’Recital, P.Ann_A1015</v>
      </c>
    </row>
    <row r="9" spans="1:27" x14ac:dyDescent="0.3">
      <c r="A9" s="10" t="s">
        <v>98</v>
      </c>
      <c r="B9" t="s">
        <v>20</v>
      </c>
      <c r="C9" t="s">
        <v>21</v>
      </c>
      <c r="D9" t="s">
        <v>62</v>
      </c>
      <c r="E9" t="s">
        <v>63</v>
      </c>
      <c r="F9">
        <v>58904</v>
      </c>
      <c r="G9" t="s">
        <v>43</v>
      </c>
      <c r="H9">
        <v>2004</v>
      </c>
      <c r="AA9" t="str">
        <v>O’Sun, Ray_A1016</v>
      </c>
    </row>
    <row r="10" spans="1:27" x14ac:dyDescent="0.3">
      <c r="A10" s="10" t="s">
        <v>99</v>
      </c>
      <c r="B10" t="s">
        <v>22</v>
      </c>
      <c r="C10" t="s">
        <v>23</v>
      </c>
      <c r="D10" t="s">
        <v>64</v>
      </c>
      <c r="E10" t="s">
        <v>65</v>
      </c>
      <c r="F10">
        <v>83854</v>
      </c>
      <c r="G10" t="s">
        <v>44</v>
      </c>
      <c r="H10">
        <v>2025</v>
      </c>
      <c r="AA10" t="str">
        <v>Sin, Ray_A1018</v>
      </c>
    </row>
    <row r="11" spans="1:27" x14ac:dyDescent="0.3">
      <c r="A11" s="10" t="s">
        <v>100</v>
      </c>
      <c r="B11" t="s">
        <v>24</v>
      </c>
      <c r="C11" t="s">
        <v>25</v>
      </c>
      <c r="D11" t="s">
        <v>66</v>
      </c>
      <c r="E11" t="s">
        <v>67</v>
      </c>
      <c r="F11">
        <v>38549</v>
      </c>
      <c r="G11" t="s">
        <v>45</v>
      </c>
      <c r="H11">
        <v>2022</v>
      </c>
      <c r="AA11" t="str">
        <v>Sun, Lee A._A1017</v>
      </c>
    </row>
    <row r="12" spans="1:27" x14ac:dyDescent="0.3">
      <c r="A12" s="10" t="s">
        <v>101</v>
      </c>
      <c r="B12" t="s">
        <v>26</v>
      </c>
      <c r="C12" t="s">
        <v>27</v>
      </c>
      <c r="D12" t="s">
        <v>68</v>
      </c>
      <c r="E12" t="s">
        <v>69</v>
      </c>
      <c r="F12">
        <v>38503</v>
      </c>
      <c r="G12" t="s">
        <v>46</v>
      </c>
      <c r="H12">
        <v>2021</v>
      </c>
      <c r="AA12" t="str">
        <v>Turner, Paige_A1022</v>
      </c>
    </row>
    <row r="13" spans="1:27" x14ac:dyDescent="0.3">
      <c r="A13" s="10" t="s">
        <v>102</v>
      </c>
      <c r="B13" t="s">
        <v>28</v>
      </c>
      <c r="C13" t="s">
        <v>29</v>
      </c>
      <c r="D13" t="s">
        <v>70</v>
      </c>
      <c r="E13" t="s">
        <v>71</v>
      </c>
      <c r="F13">
        <v>92929</v>
      </c>
      <c r="G13" t="s">
        <v>47</v>
      </c>
      <c r="H13">
        <v>2016</v>
      </c>
      <c r="AA13" t="str">
        <v>VanRyder, Minnie_A1013</v>
      </c>
    </row>
    <row r="14" spans="1:27" x14ac:dyDescent="0.3">
      <c r="A14" s="10" t="s">
        <v>103</v>
      </c>
      <c r="B14" t="s">
        <v>30</v>
      </c>
      <c r="C14" t="s">
        <v>31</v>
      </c>
      <c r="D14" t="s">
        <v>72</v>
      </c>
      <c r="E14" t="s">
        <v>73</v>
      </c>
      <c r="F14">
        <v>83221</v>
      </c>
      <c r="G14" t="s">
        <v>48</v>
      </c>
      <c r="H14">
        <v>2013</v>
      </c>
      <c r="AA14" t="str">
        <v>Wind, Augusta_A1024</v>
      </c>
    </row>
    <row r="15" spans="1:27" x14ac:dyDescent="0.3">
      <c r="A15" s="10" t="s">
        <v>104</v>
      </c>
      <c r="B15" t="s">
        <v>32</v>
      </c>
      <c r="C15" t="s">
        <v>33</v>
      </c>
      <c r="D15" t="s">
        <v>74</v>
      </c>
      <c r="E15" t="s">
        <v>75</v>
      </c>
      <c r="F15">
        <v>57835</v>
      </c>
      <c r="G15" t="s">
        <v>49</v>
      </c>
      <c r="H15">
        <v>2008</v>
      </c>
      <c r="AA15" t="str">
        <v>Yew, Olive_A1003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E961-C47E-4025-93A0-139941CFA1A6}">
  <dimension ref="A1:K7"/>
  <sheetViews>
    <sheetView workbookViewId="0">
      <selection activeCell="C7" sqref="C7"/>
    </sheetView>
  </sheetViews>
  <sheetFormatPr defaultRowHeight="14.4" x14ac:dyDescent="0.3"/>
  <cols>
    <col min="1" max="1" width="24" customWidth="1"/>
    <col min="2" max="2" width="8.77734375" style="9" customWidth="1"/>
    <col min="3" max="3" width="17.109375" style="9" customWidth="1"/>
    <col min="4" max="4" width="14" customWidth="1"/>
    <col min="5" max="5" width="10.6640625" customWidth="1"/>
    <col min="12" max="12" width="11.6640625" customWidth="1"/>
  </cols>
  <sheetData>
    <row r="1" spans="1:11" x14ac:dyDescent="0.3">
      <c r="A1" t="s">
        <v>78</v>
      </c>
      <c r="B1" s="9" t="s">
        <v>79</v>
      </c>
      <c r="C1" s="9" t="s">
        <v>80</v>
      </c>
      <c r="D1" t="s">
        <v>81</v>
      </c>
      <c r="E1" t="s">
        <v>76</v>
      </c>
      <c r="K1" t="s">
        <v>82</v>
      </c>
    </row>
    <row r="2" spans="1:11" x14ac:dyDescent="0.3">
      <c r="A2" t="s">
        <v>105</v>
      </c>
      <c r="B2" s="9">
        <v>2026</v>
      </c>
      <c r="C2" s="9">
        <v>2000</v>
      </c>
      <c r="D2" t="s">
        <v>86</v>
      </c>
      <c r="E2" t="str" cm="1">
        <f t="array" ref="E2">_xlfn.TAKE(_xlfn.TEXTSPLIT(t_Commitments[[#This Row],[Name_Lookup]],,"_"),-1)</f>
        <v>A1028</v>
      </c>
      <c r="K2" t="s">
        <v>83</v>
      </c>
    </row>
    <row r="3" spans="1:11" x14ac:dyDescent="0.3">
      <c r="A3" t="s">
        <v>106</v>
      </c>
      <c r="B3" s="9">
        <v>2026</v>
      </c>
      <c r="C3" s="9">
        <v>100</v>
      </c>
      <c r="D3" t="s">
        <v>83</v>
      </c>
      <c r="E3" t="str" cm="1">
        <f t="array" ref="E3">_xlfn.TAKE(_xlfn.TEXTSPLIT(t_Commitments[[#This Row],[Name_Lookup]],,"_"),-1)</f>
        <v>A1016</v>
      </c>
      <c r="K3" t="s">
        <v>84</v>
      </c>
    </row>
    <row r="4" spans="1:11" x14ac:dyDescent="0.3">
      <c r="A4" t="s">
        <v>107</v>
      </c>
      <c r="B4" s="9">
        <v>2026</v>
      </c>
      <c r="C4" s="9">
        <v>500</v>
      </c>
      <c r="D4" t="s">
        <v>83</v>
      </c>
      <c r="E4" t="str" cm="1">
        <f t="array" ref="E4">_xlfn.TAKE(_xlfn.TEXTSPLIT(t_Commitments[[#This Row],[Name_Lookup]],,"_"),-1)</f>
        <v>A1013</v>
      </c>
      <c r="K4" t="s">
        <v>85</v>
      </c>
    </row>
    <row r="5" spans="1:11" x14ac:dyDescent="0.3">
      <c r="A5" t="s">
        <v>108</v>
      </c>
      <c r="B5" s="9">
        <v>2026</v>
      </c>
      <c r="C5" s="9">
        <v>200</v>
      </c>
      <c r="D5" t="s">
        <v>84</v>
      </c>
      <c r="E5" t="str" cm="1">
        <f t="array" ref="E5">_xlfn.TAKE(_xlfn.TEXTSPLIT(t_Commitments[[#This Row],[Name_Lookup]],,"_"),-1)</f>
        <v>A1006</v>
      </c>
      <c r="K5" t="s">
        <v>86</v>
      </c>
    </row>
    <row r="6" spans="1:11" x14ac:dyDescent="0.3">
      <c r="A6" t="s">
        <v>109</v>
      </c>
      <c r="B6" s="9">
        <v>2026</v>
      </c>
      <c r="C6" s="9">
        <v>500</v>
      </c>
      <c r="D6" t="s">
        <v>83</v>
      </c>
      <c r="E6" t="str" cm="1">
        <f t="array" ref="E6">_xlfn.TAKE(_xlfn.TEXTSPLIT(t_Commitments[[#This Row],[Name_Lookup]],,"_"),-1)</f>
        <v>A1018</v>
      </c>
    </row>
    <row r="7" spans="1:11" x14ac:dyDescent="0.3">
      <c r="A7" t="s">
        <v>110</v>
      </c>
      <c r="B7" s="9">
        <v>2026</v>
      </c>
      <c r="C7" s="9">
        <v>3000</v>
      </c>
      <c r="D7" t="s">
        <v>85</v>
      </c>
      <c r="E7" t="str" cm="1">
        <f t="array" ref="E7">_xlfn.TAKE(_xlfn.TEXTSPLIT(t_Commitments[[#This Row],[Name_Lookup]],,"_"),-1)</f>
        <v>A1027</v>
      </c>
    </row>
  </sheetData>
  <dataValidations count="2">
    <dataValidation type="list" allowBlank="1" showInputMessage="1" showErrorMessage="1" sqref="D2:D7" xr:uid="{89B463C1-3B1A-4946-BC19-45185FE95122}">
      <formula1>$K$2:$K$5</formula1>
    </dataValidation>
    <dataValidation type="list" allowBlank="1" showInputMessage="1" showErrorMessage="1" sqref="B8:B1048576 A1:A7" xr:uid="{EC8F839C-4008-4826-8038-534B739F16CE}">
      <formula1>_xlfn.ANCHORARRAY(DonorLookup)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C327-8FE4-4169-8B19-DD121EDA535B}">
  <dimension ref="A1:F12"/>
  <sheetViews>
    <sheetView workbookViewId="0">
      <selection activeCell="A5" sqref="A5"/>
    </sheetView>
  </sheetViews>
  <sheetFormatPr defaultRowHeight="14.4" x14ac:dyDescent="0.3"/>
  <cols>
    <col min="1" max="1" width="12.21875" style="3" customWidth="1"/>
    <col min="2" max="2" width="31.88671875" style="3" customWidth="1"/>
    <col min="3" max="3" width="10.88671875" customWidth="1"/>
    <col min="4" max="4" width="19.21875" style="7" customWidth="1"/>
    <col min="6" max="6" width="17.33203125" customWidth="1"/>
    <col min="7" max="7" width="16.6640625" customWidth="1"/>
  </cols>
  <sheetData>
    <row r="1" spans="1:6" x14ac:dyDescent="0.3">
      <c r="A1" s="3" t="s">
        <v>88</v>
      </c>
      <c r="B1" s="3" t="s">
        <v>89</v>
      </c>
      <c r="C1" s="3" t="s">
        <v>77</v>
      </c>
      <c r="D1" s="8" t="s">
        <v>76</v>
      </c>
      <c r="E1" s="5" t="s">
        <v>80</v>
      </c>
      <c r="F1" s="5" t="s">
        <v>81</v>
      </c>
    </row>
    <row r="2" spans="1:6" ht="15" x14ac:dyDescent="0.35">
      <c r="A2" s="4">
        <v>46245</v>
      </c>
      <c r="B2" s="3" t="s">
        <v>108</v>
      </c>
      <c r="C2" s="3">
        <v>1000</v>
      </c>
      <c r="D2" s="6" t="str" cm="1">
        <f t="array" ref="D2">_xlfn.TAKE(_xlfn.TEXTSPLIT(t_Log[[#This Row],[Donor Lookup]],,"_"),-1)</f>
        <v>A1006</v>
      </c>
      <c r="E2">
        <f>_xlfn.XLOOKUP(t_Log[[#This Row],[ID]], t_Commitments[ID], t_Commitments[Commitment])</f>
        <v>200</v>
      </c>
      <c r="F2" s="2" t="str">
        <f>_xlfn.XLOOKUP(t_Log[[#This Row],[ID]], t_Commitments[ID], t_Commitments[Schedule])</f>
        <v>Quarterly</v>
      </c>
    </row>
    <row r="3" spans="1:6" ht="15" x14ac:dyDescent="0.35">
      <c r="A3" s="4">
        <v>46184</v>
      </c>
      <c r="B3" s="3" t="s">
        <v>107</v>
      </c>
      <c r="C3" s="3">
        <v>500</v>
      </c>
      <c r="D3" s="7" t="str" cm="1">
        <f t="array" ref="D3">_xlfn.TAKE(_xlfn.TEXTSPLIT(t_Log[[#This Row],[Donor Lookup]],,"_"),-1)</f>
        <v>A1013</v>
      </c>
      <c r="E3">
        <f>_xlfn.XLOOKUP(t_Log[[#This Row],[ID]], t_Commitments[ID], t_Commitments[Commitment])</f>
        <v>500</v>
      </c>
      <c r="F3" s="2" t="str">
        <f>_xlfn.XLOOKUP(t_Log[[#This Row],[ID]], t_Commitments[ID], t_Commitments[Schedule])</f>
        <v>Monthly</v>
      </c>
    </row>
    <row r="4" spans="1:6" ht="15" x14ac:dyDescent="0.35">
      <c r="A4" s="4">
        <v>46214</v>
      </c>
      <c r="B4" s="3" t="s">
        <v>107</v>
      </c>
      <c r="C4" s="3">
        <v>400</v>
      </c>
      <c r="D4" s="7" t="str" cm="1">
        <f t="array" ref="D4">_xlfn.TAKE(_xlfn.TEXTSPLIT(t_Log[[#This Row],[Donor Lookup]],,"_"),-1)</f>
        <v>A1013</v>
      </c>
      <c r="E4">
        <f>_xlfn.XLOOKUP(t_Log[[#This Row],[ID]], t_Commitments[ID], t_Commitments[Commitment])</f>
        <v>500</v>
      </c>
      <c r="F4" s="2" t="str">
        <f>_xlfn.XLOOKUP(t_Log[[#This Row],[ID]], t_Commitments[ID], t_Commitments[Schedule])</f>
        <v>Monthly</v>
      </c>
    </row>
    <row r="5" spans="1:6" x14ac:dyDescent="0.3">
      <c r="A5" s="4">
        <v>46245</v>
      </c>
      <c r="B5" s="3" t="s">
        <v>107</v>
      </c>
      <c r="C5" s="3">
        <v>300</v>
      </c>
      <c r="D5" s="7" t="str" cm="1">
        <f t="array" ref="D5">_xlfn.TAKE(_xlfn.TEXTSPLIT(t_Log[[#This Row],[Donor Lookup]],,"_"),-1)</f>
        <v>A1013</v>
      </c>
      <c r="E5">
        <f>_xlfn.XLOOKUP(t_Log[[#This Row],[ID]], t_Commitments[ID], t_Commitments[Commitment])</f>
        <v>500</v>
      </c>
      <c r="F5" t="str">
        <f>_xlfn.XLOOKUP(t_Log[[#This Row],[ID]], t_Commitments[ID], t_Commitments[Schedule])</f>
        <v>Monthly</v>
      </c>
    </row>
    <row r="6" spans="1:6" x14ac:dyDescent="0.3">
      <c r="A6" s="4">
        <v>46123</v>
      </c>
      <c r="B6" s="3" t="s">
        <v>106</v>
      </c>
      <c r="C6" s="3">
        <v>75</v>
      </c>
      <c r="D6" s="7" t="str" cm="1">
        <f t="array" ref="D6">_xlfn.TAKE(_xlfn.TEXTSPLIT(t_Log[[#This Row],[Donor Lookup]],,"_"),-1)</f>
        <v>A1016</v>
      </c>
      <c r="E6">
        <f>_xlfn.XLOOKUP(t_Log[[#This Row],[ID]], t_Commitments[ID], t_Commitments[Commitment])</f>
        <v>100</v>
      </c>
      <c r="F6" t="str">
        <f>_xlfn.XLOOKUP(t_Log[[#This Row],[ID]], t_Commitments[ID], t_Commitments[Schedule])</f>
        <v>Monthly</v>
      </c>
    </row>
    <row r="7" spans="1:6" x14ac:dyDescent="0.3">
      <c r="A7" s="4">
        <v>46147</v>
      </c>
      <c r="B7" s="3" t="s">
        <v>106</v>
      </c>
      <c r="C7" s="3">
        <v>200</v>
      </c>
      <c r="D7" s="7" t="str" cm="1">
        <f t="array" ref="D7">_xlfn.TAKE(_xlfn.TEXTSPLIT(t_Log[[#This Row],[Donor Lookup]],,"_"),-1)</f>
        <v>A1016</v>
      </c>
      <c r="E7">
        <f>_xlfn.XLOOKUP(t_Log[[#This Row],[ID]], t_Commitments[ID], t_Commitments[Commitment])</f>
        <v>100</v>
      </c>
      <c r="F7" t="str">
        <f>_xlfn.XLOOKUP(t_Log[[#This Row],[ID]], t_Commitments[ID], t_Commitments[Schedule])</f>
        <v>Monthly</v>
      </c>
    </row>
    <row r="8" spans="1:6" x14ac:dyDescent="0.3">
      <c r="A8" s="4">
        <v>46179</v>
      </c>
      <c r="B8" s="3" t="s">
        <v>106</v>
      </c>
      <c r="C8" s="3">
        <v>150</v>
      </c>
      <c r="D8" s="7" t="str" cm="1">
        <f t="array" ref="D8">_xlfn.TAKE(_xlfn.TEXTSPLIT(t_Log[[#This Row],[Donor Lookup]],,"_"),-1)</f>
        <v>A1016</v>
      </c>
      <c r="E8">
        <f>_xlfn.XLOOKUP(t_Log[[#This Row],[ID]], t_Commitments[ID], t_Commitments[Commitment])</f>
        <v>100</v>
      </c>
      <c r="F8" t="str">
        <f>_xlfn.XLOOKUP(t_Log[[#This Row],[ID]], t_Commitments[ID], t_Commitments[Schedule])</f>
        <v>Monthly</v>
      </c>
    </row>
    <row r="9" spans="1:6" x14ac:dyDescent="0.3">
      <c r="A9" s="4">
        <v>46245</v>
      </c>
      <c r="B9" s="3" t="s">
        <v>106</v>
      </c>
      <c r="C9" s="3">
        <v>50</v>
      </c>
      <c r="D9" s="7" t="str" cm="1">
        <f t="array" ref="D9">_xlfn.TAKE(_xlfn.TEXTSPLIT(t_Log[[#This Row],[Donor Lookup]],,"_"),-1)</f>
        <v>A1016</v>
      </c>
      <c r="E9">
        <f>_xlfn.XLOOKUP(t_Log[[#This Row],[ID]], t_Commitments[ID], t_Commitments[Commitment])</f>
        <v>100</v>
      </c>
      <c r="F9" t="str">
        <f>_xlfn.XLOOKUP(t_Log[[#This Row],[ID]], t_Commitments[ID], t_Commitments[Schedule])</f>
        <v>Monthly</v>
      </c>
    </row>
    <row r="10" spans="1:6" x14ac:dyDescent="0.3">
      <c r="A10" s="4">
        <v>46143</v>
      </c>
      <c r="B10" s="3" t="s">
        <v>109</v>
      </c>
      <c r="C10" s="3">
        <v>400</v>
      </c>
      <c r="D10" s="7" t="str" cm="1">
        <f t="array" ref="D10">_xlfn.TAKE(_xlfn.TEXTSPLIT(t_Log[[#This Row],[Donor Lookup]],,"_"),-1)</f>
        <v>A1018</v>
      </c>
      <c r="E10">
        <f>_xlfn.XLOOKUP(t_Log[[#This Row],[ID]], t_Commitments[ID], t_Commitments[Commitment])</f>
        <v>500</v>
      </c>
      <c r="F10" t="str">
        <f>_xlfn.XLOOKUP(t_Log[[#This Row],[ID]], t_Commitments[ID], t_Commitments[Schedule])</f>
        <v>Monthly</v>
      </c>
    </row>
    <row r="11" spans="1:6" x14ac:dyDescent="0.3">
      <c r="A11" s="4">
        <v>46174</v>
      </c>
      <c r="B11" s="3" t="s">
        <v>109</v>
      </c>
      <c r="C11" s="3">
        <v>600</v>
      </c>
      <c r="D11" s="7" t="str" cm="1">
        <f t="array" ref="D11">_xlfn.TAKE(_xlfn.TEXTSPLIT(t_Log[[#This Row],[Donor Lookup]],,"_"),-1)</f>
        <v>A1018</v>
      </c>
      <c r="E11">
        <f>_xlfn.XLOOKUP(t_Log[[#This Row],[ID]], t_Commitments[ID], t_Commitments[Commitment])</f>
        <v>500</v>
      </c>
      <c r="F11" t="str">
        <f>_xlfn.XLOOKUP(t_Log[[#This Row],[ID]], t_Commitments[ID], t_Commitments[Schedule])</f>
        <v>Monthly</v>
      </c>
    </row>
    <row r="12" spans="1:6" x14ac:dyDescent="0.3">
      <c r="A12" s="4">
        <v>46204</v>
      </c>
      <c r="B12" s="3" t="s">
        <v>109</v>
      </c>
      <c r="C12" s="3">
        <v>400</v>
      </c>
      <c r="D12" s="7" t="str" cm="1">
        <f t="array" ref="D12">_xlfn.TAKE(_xlfn.TEXTSPLIT(t_Log[[#This Row],[Donor Lookup]],,"_"),-1)</f>
        <v>A1018</v>
      </c>
      <c r="E12">
        <f>_xlfn.XLOOKUP(t_Log[[#This Row],[ID]], t_Commitments[ID], t_Commitments[Commitment])</f>
        <v>500</v>
      </c>
      <c r="F12" t="str">
        <f>_xlfn.XLOOKUP(t_Log[[#This Row],[ID]], t_Commitments[ID], t_Commitments[Schedule])</f>
        <v>Monthly</v>
      </c>
    </row>
  </sheetData>
  <sheetProtection formatCells="0" formatColumns="0" formatRows="0" insertColumns="0" insertRows="0" insertHyperlinks="0" deleteColumns="0" deleteRows="0" selectLockedCells="1" sort="0" autoFilter="0" pivotTables="0"/>
  <dataValidations count="1">
    <dataValidation type="list" allowBlank="1" showInputMessage="1" showErrorMessage="1" sqref="B1:B1048576" xr:uid="{77506FA5-6867-4EEA-8AF2-AC11E34A5A0F}">
      <formula1>_xlfn.ANCHORARRAY(DonorLookup)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DA11-DFF4-4F9C-904A-501549CD999A}">
  <dimension ref="A1:N9"/>
  <sheetViews>
    <sheetView tabSelected="1" workbookViewId="0">
      <selection activeCell="J2" sqref="J2"/>
    </sheetView>
  </sheetViews>
  <sheetFormatPr defaultRowHeight="14.4" x14ac:dyDescent="0.3"/>
  <cols>
    <col min="5" max="5" width="5.21875" customWidth="1"/>
    <col min="7" max="7" width="15" customWidth="1"/>
    <col min="8" max="8" width="6.77734375" customWidth="1"/>
    <col min="12" max="12" width="13" bestFit="1" customWidth="1"/>
    <col min="13" max="13" width="14.44140625" bestFit="1" customWidth="1"/>
    <col min="14" max="14" width="19.44140625" bestFit="1" customWidth="1"/>
  </cols>
  <sheetData>
    <row r="1" spans="1:14" x14ac:dyDescent="0.3">
      <c r="A1" t="s">
        <v>90</v>
      </c>
      <c r="L1" s="11" t="s">
        <v>81</v>
      </c>
      <c r="M1" t="s">
        <v>83</v>
      </c>
    </row>
    <row r="2" spans="1:14" x14ac:dyDescent="0.3">
      <c r="A2" t="str" cm="1">
        <f t="array" ref="A2:H4">_xlfn.CHOOSEROWS(t_Donors[], _xlfn.XMATCH(_xlfn._xlws.FILTER(t_Commitments[ID], t_Commitments[Schedule]="Monthly"), t_Donors[ID]))</f>
        <v>A1016</v>
      </c>
      <c r="B2" t="str">
        <v>O’Sun</v>
      </c>
      <c r="C2" t="str">
        <v>Ray</v>
      </c>
      <c r="D2" t="str">
        <v>5 left blvd</v>
      </c>
      <c r="E2" t="str">
        <v>NJ</v>
      </c>
      <c r="F2">
        <v>12345</v>
      </c>
      <c r="G2" t="str">
        <v>555-555-0003</v>
      </c>
      <c r="H2">
        <v>2009</v>
      </c>
    </row>
    <row r="3" spans="1:14" x14ac:dyDescent="0.3">
      <c r="A3" t="str">
        <v>A1013</v>
      </c>
      <c r="B3" t="str">
        <v>VanRyder</v>
      </c>
      <c r="C3" t="str">
        <v>Minnie</v>
      </c>
      <c r="D3" t="str">
        <v>8 tacky st</v>
      </c>
      <c r="E3" t="str">
        <v>MD</v>
      </c>
      <c r="F3">
        <v>68686</v>
      </c>
      <c r="G3" t="str">
        <v>555-555-0005</v>
      </c>
      <c r="H3">
        <v>2005</v>
      </c>
      <c r="L3" s="11" t="s">
        <v>112</v>
      </c>
      <c r="M3" t="s">
        <v>111</v>
      </c>
      <c r="N3" t="s">
        <v>119</v>
      </c>
    </row>
    <row r="4" spans="1:14" x14ac:dyDescent="0.3">
      <c r="A4" t="str">
        <v>A1018</v>
      </c>
      <c r="B4" t="str">
        <v>Sin</v>
      </c>
      <c r="C4" t="str">
        <v>Ray</v>
      </c>
      <c r="D4" t="str">
        <v>10 main st.</v>
      </c>
      <c r="E4" t="str">
        <v>NY</v>
      </c>
      <c r="F4">
        <v>12015</v>
      </c>
      <c r="G4" t="str">
        <v>555-555-0001</v>
      </c>
      <c r="H4">
        <v>2020</v>
      </c>
      <c r="L4" s="13" t="s">
        <v>114</v>
      </c>
      <c r="M4" s="12">
        <v>75</v>
      </c>
      <c r="N4" cm="1">
        <f t="array" ref="N4:N8">_xlfn.SEQUENCE(ROWS(_xlfn._TRO_TRAILING(M4:M999))-1,,SUMIFS(t_Commitments[Commitment],t_Commitments[Schedule],"Monthly"),0)</f>
        <v>1100</v>
      </c>
    </row>
    <row r="5" spans="1:14" x14ac:dyDescent="0.3">
      <c r="L5" s="13" t="s">
        <v>115</v>
      </c>
      <c r="M5" s="12">
        <v>600</v>
      </c>
      <c r="N5">
        <v>1100</v>
      </c>
    </row>
    <row r="6" spans="1:14" x14ac:dyDescent="0.3">
      <c r="L6" s="13" t="s">
        <v>116</v>
      </c>
      <c r="M6" s="12">
        <v>1250</v>
      </c>
      <c r="N6">
        <v>1100</v>
      </c>
    </row>
    <row r="7" spans="1:14" x14ac:dyDescent="0.3">
      <c r="L7" s="13" t="s">
        <v>117</v>
      </c>
      <c r="M7" s="12">
        <v>800</v>
      </c>
      <c r="N7">
        <v>1100</v>
      </c>
    </row>
    <row r="8" spans="1:14" x14ac:dyDescent="0.3">
      <c r="L8" s="13" t="s">
        <v>118</v>
      </c>
      <c r="M8" s="12">
        <v>350</v>
      </c>
      <c r="N8">
        <v>1100</v>
      </c>
    </row>
    <row r="9" spans="1:14" x14ac:dyDescent="0.3">
      <c r="L9" s="13" t="s">
        <v>113</v>
      </c>
      <c r="M9" s="12">
        <v>3075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INFO</vt:lpstr>
      <vt:lpstr>Commitments</vt:lpstr>
      <vt:lpstr>LOG</vt:lpstr>
      <vt:lpstr>Monthly</vt:lpstr>
      <vt:lpstr>DonorLookup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Tarler</dc:creator>
  <cp:lastModifiedBy>Matthew Tarler</cp:lastModifiedBy>
  <dcterms:created xsi:type="dcterms:W3CDTF">2026-08-11T16:05:36Z</dcterms:created>
  <dcterms:modified xsi:type="dcterms:W3CDTF">2026-08-11T17:44:04Z</dcterms:modified>
</cp:coreProperties>
</file>