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ergei\OneDrive - JSC Arcadia Inc\"/>
    </mc:Choice>
  </mc:AlternateContent>
  <xr:revisionPtr revIDLastSave="3" documentId="8_{8C2F489F-C1C3-48FC-815D-10E24B04E8A0}" xr6:coauthVersionLast="40" xr6:coauthVersionMax="40" xr10:uidLastSave="{4D2E8649-889E-43AB-A880-948BC5FD7020}"/>
  <bookViews>
    <workbookView xWindow="0" yWindow="0" windowWidth="28800" windowHeight="12375" activeTab="1" xr2:uid="{00000000-000D-0000-FFFF-FFFF00000000}"/>
  </bookViews>
  <sheets>
    <sheet name="All Employee" sheetId="4" r:id="rId1"/>
    <sheet name="Pay Out" sheetId="8" r:id="rId2"/>
    <sheet name="Productivity" sheetId="2" r:id="rId3"/>
    <sheet name="Categories" sheetId="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" i="8" l="1"/>
  <c r="H3" i="8"/>
  <c r="I3" i="8"/>
  <c r="J3" i="8"/>
  <c r="K3" i="8"/>
  <c r="L3" i="8"/>
  <c r="M3" i="8"/>
  <c r="N3" i="8"/>
  <c r="O3" i="8"/>
  <c r="P3" i="8"/>
  <c r="Q3" i="8"/>
  <c r="R3" i="8"/>
  <c r="S3" i="8"/>
  <c r="T3" i="8"/>
  <c r="U3" i="8"/>
  <c r="V3" i="8"/>
  <c r="W3" i="8"/>
  <c r="X3" i="8"/>
  <c r="F3" i="8"/>
  <c r="E3" i="8" l="1"/>
  <c r="M23" i="6"/>
  <c r="M21" i="6" l="1"/>
  <c r="N21" i="6"/>
  <c r="O21" i="6"/>
  <c r="B3" i="8"/>
  <c r="B4" i="8"/>
  <c r="X2" i="4" l="1"/>
  <c r="W2" i="4"/>
  <c r="V2" i="4"/>
  <c r="U2" i="4"/>
  <c r="T2" i="4"/>
  <c r="S2" i="4"/>
  <c r="R2" i="4"/>
  <c r="Q2" i="4"/>
  <c r="P2" i="4"/>
  <c r="O2" i="4"/>
  <c r="N2" i="4"/>
  <c r="M2" i="4"/>
  <c r="L2" i="4"/>
  <c r="K2" i="4"/>
  <c r="J2" i="4"/>
  <c r="I2" i="4"/>
  <c r="H2" i="4"/>
  <c r="G2" i="4"/>
  <c r="F2" i="4"/>
  <c r="F5" i="4" l="1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A4" i="8"/>
  <c r="A3" i="8"/>
  <c r="E5" i="4"/>
  <c r="E4" i="8" s="1"/>
  <c r="D5" i="4"/>
  <c r="D4" i="8" s="1"/>
  <c r="C5" i="4"/>
  <c r="C4" i="8" s="1"/>
  <c r="E4" i="4"/>
  <c r="M4" i="4"/>
  <c r="D4" i="4"/>
  <c r="D3" i="8" s="1"/>
  <c r="Y4" i="8" l="1"/>
  <c r="C4" i="4"/>
  <c r="C3" i="8" s="1"/>
  <c r="X4" i="4" l="1"/>
  <c r="W4" i="4"/>
  <c r="V4" i="4"/>
  <c r="U4" i="4"/>
  <c r="T4" i="4"/>
  <c r="S4" i="4"/>
  <c r="R4" i="4"/>
  <c r="Q4" i="4"/>
  <c r="P4" i="4"/>
  <c r="O4" i="4"/>
  <c r="N4" i="4"/>
  <c r="L4" i="4"/>
  <c r="K4" i="4"/>
  <c r="J4" i="4"/>
  <c r="I4" i="4"/>
  <c r="H4" i="4"/>
  <c r="G4" i="4"/>
  <c r="F4" i="4"/>
  <c r="Y3" i="8" l="1"/>
  <c r="Z4" i="4" s="1"/>
  <c r="Z5" i="4"/>
</calcChain>
</file>

<file path=xl/sharedStrings.xml><?xml version="1.0" encoding="utf-8"?>
<sst xmlns="http://schemas.openxmlformats.org/spreadsheetml/2006/main" count="403" uniqueCount="175">
  <si>
    <t>Engine Flush</t>
  </si>
  <si>
    <t>Tire Rotation</t>
  </si>
  <si>
    <t>Wiper Blades</t>
  </si>
  <si>
    <t>TA</t>
  </si>
  <si>
    <t>NET</t>
  </si>
  <si>
    <t>Fuel System Cleaning</t>
  </si>
  <si>
    <t>Battery Cleaning</t>
  </si>
  <si>
    <t>Brake Flush</t>
  </si>
  <si>
    <t>Cabin Air Filter</t>
  </si>
  <si>
    <t>Fuel Filter</t>
  </si>
  <si>
    <t>Headlight Restoration</t>
  </si>
  <si>
    <t>Power Steering</t>
  </si>
  <si>
    <t>Store_Number</t>
  </si>
  <si>
    <t>Textbox413</t>
  </si>
  <si>
    <t>Textbox418</t>
  </si>
  <si>
    <t>Textbox457</t>
  </si>
  <si>
    <t>Category2</t>
  </si>
  <si>
    <t>Quantity2</t>
  </si>
  <si>
    <t>Price2</t>
  </si>
  <si>
    <t>Percentage2</t>
  </si>
  <si>
    <t>PercenOf_nCar2</t>
  </si>
  <si>
    <t>-----------CSA-----------</t>
  </si>
  <si>
    <t>TIME</t>
  </si>
  <si>
    <t>GROSS</t>
  </si>
  <si>
    <t>ADD</t>
  </si>
  <si>
    <t>AF</t>
  </si>
  <si>
    <t>BAT</t>
  </si>
  <si>
    <t>BFR</t>
  </si>
  <si>
    <t>BLR</t>
  </si>
  <si>
    <t>BRI</t>
  </si>
  <si>
    <t>BRS</t>
  </si>
  <si>
    <t>BSF</t>
  </si>
  <si>
    <t>BTC</t>
  </si>
  <si>
    <t>CAF</t>
  </si>
  <si>
    <t>EDS</t>
  </si>
  <si>
    <t>FCP</t>
  </si>
  <si>
    <t>FFS</t>
  </si>
  <si>
    <t>HCS</t>
  </si>
  <si>
    <t>MIN</t>
  </si>
  <si>
    <t>MTS</t>
  </si>
  <si>
    <t>RAD</t>
  </si>
  <si>
    <t>RCP</t>
  </si>
  <si>
    <t>RDS</t>
  </si>
  <si>
    <t>ROT</t>
  </si>
  <si>
    <t>SMF</t>
  </si>
  <si>
    <t>SS</t>
  </si>
  <si>
    <t>SSH</t>
  </si>
  <si>
    <t>SSS</t>
  </si>
  <si>
    <t>TDF</t>
  </si>
  <si>
    <t>TEK</t>
  </si>
  <si>
    <t>WBS</t>
  </si>
  <si>
    <t>HDL</t>
  </si>
  <si>
    <t>AFC</t>
  </si>
  <si>
    <t>MIS</t>
  </si>
  <si>
    <t>BRA</t>
  </si>
  <si>
    <t>BSR</t>
  </si>
  <si>
    <t>ENG</t>
  </si>
  <si>
    <t>FDS</t>
  </si>
  <si>
    <t>PSE</t>
  </si>
  <si>
    <t>TOA</t>
  </si>
  <si>
    <t>Num</t>
  </si>
  <si>
    <t>Belts</t>
  </si>
  <si>
    <t xml:space="preserve">Gearbox </t>
  </si>
  <si>
    <t>Light Bults</t>
  </si>
  <si>
    <t>Radiator</t>
  </si>
  <si>
    <t>Rad Caps</t>
  </si>
  <si>
    <t>Productivity</t>
  </si>
  <si>
    <t>Bonus Line</t>
  </si>
  <si>
    <t>Service Code</t>
  </si>
  <si>
    <t>MSR</t>
  </si>
  <si>
    <t>Line Code</t>
  </si>
  <si>
    <t>Service Codes</t>
  </si>
  <si>
    <t>Cat Pay#</t>
  </si>
  <si>
    <t>#</t>
  </si>
  <si>
    <t>Category</t>
  </si>
  <si>
    <t>Bonus %</t>
  </si>
  <si>
    <t>ADDITIVES</t>
  </si>
  <si>
    <t>PART #</t>
  </si>
  <si>
    <t>ENGINE OIL ADDITIVE</t>
  </si>
  <si>
    <t>ACS</t>
  </si>
  <si>
    <t>AIR FILTER</t>
  </si>
  <si>
    <t>ACS1</t>
  </si>
  <si>
    <t>AIR FILTER CLEANING SERVICE</t>
  </si>
  <si>
    <t>AUTO TRANS</t>
  </si>
  <si>
    <t>ATS10</t>
  </si>
  <si>
    <t>ATS</t>
  </si>
  <si>
    <t>AUTO TRAN FLUID EXCH CONV</t>
  </si>
  <si>
    <t>AUTO TRANS FILTER REPLACE</t>
  </si>
  <si>
    <t>ATS4</t>
  </si>
  <si>
    <t>AT FLUID EXCHANGE W/FILTER</t>
  </si>
  <si>
    <t>ATS7</t>
  </si>
  <si>
    <t>AUTO TRAN DRAIN&amp;FILL CONV</t>
  </si>
  <si>
    <t>ATS8</t>
  </si>
  <si>
    <t>AUTO TRANS DRAIN&amp;FILL SYN</t>
  </si>
  <si>
    <t>BATTERY REPLACEMENT</t>
  </si>
  <si>
    <t>BATR</t>
  </si>
  <si>
    <t>BATTERY REPLACEMENT SERVICE</t>
  </si>
  <si>
    <t xml:space="preserve">BATTERY TERMINAL CLEANING </t>
  </si>
  <si>
    <t>BAT1</t>
  </si>
  <si>
    <t>BATTERY TERMINAL CLEANING</t>
  </si>
  <si>
    <t>BELT</t>
  </si>
  <si>
    <t>BLT1,BLT2,BLT4</t>
  </si>
  <si>
    <t>BLT</t>
  </si>
  <si>
    <t>BRAKE FLUID REPLACEMENT</t>
  </si>
  <si>
    <t>BFE1</t>
  </si>
  <si>
    <t>BRK</t>
  </si>
  <si>
    <t>CABIN AIR FILTER</t>
  </si>
  <si>
    <t>ENGINE FLUSH</t>
  </si>
  <si>
    <t>EF1</t>
  </si>
  <si>
    <t>ENGINE SCRUB</t>
  </si>
  <si>
    <t>FF</t>
  </si>
  <si>
    <t xml:space="preserve">FUEL FILTER </t>
  </si>
  <si>
    <t>FFS1,FFS2</t>
  </si>
  <si>
    <t>FUEL FILTER</t>
  </si>
  <si>
    <t xml:space="preserve">FUEL SYSTEM CLEANING </t>
  </si>
  <si>
    <t>FSCS1</t>
  </si>
  <si>
    <t>FSC</t>
  </si>
  <si>
    <t>FUEL SYSTEM CLEANER</t>
  </si>
  <si>
    <t>GEAR BOX</t>
  </si>
  <si>
    <t>FDS1,FDS2,FDS3</t>
  </si>
  <si>
    <t>GBXS</t>
  </si>
  <si>
    <t>FRONT DIFFERENTIAL SERVICE</t>
  </si>
  <si>
    <t>TCS</t>
  </si>
  <si>
    <t>TCS1,TCS2,TCS3</t>
  </si>
  <si>
    <t>TRANSFER CASE SERVICE</t>
  </si>
  <si>
    <t>MTS1,MTS2,MTS4</t>
  </si>
  <si>
    <t>MANUAL TRANSMISSION SERVICE</t>
  </si>
  <si>
    <t>RDS1,RDS2,RDS3</t>
  </si>
  <si>
    <t>REAR DIFFERENTIAL SERVICE</t>
  </si>
  <si>
    <t>HEADLIGHT RESTORATION</t>
  </si>
  <si>
    <t>HCS1,HCS2</t>
  </si>
  <si>
    <t>HEADLIGHT CLEANING SERVICE</t>
  </si>
  <si>
    <t>LIGHTS</t>
  </si>
  <si>
    <t>LGTMIN</t>
  </si>
  <si>
    <t>LGT</t>
  </si>
  <si>
    <t>MINIATURE LIGHT BULB SERVICE</t>
  </si>
  <si>
    <t>LGTHEAD</t>
  </si>
  <si>
    <t>HEAD LAMP BULB SERVICE</t>
  </si>
  <si>
    <t>POWER STEERING</t>
  </si>
  <si>
    <t>PSFS1</t>
  </si>
  <si>
    <t>POWER STEERING FLUID EXCHANGE</t>
  </si>
  <si>
    <t>RADIATOR</t>
  </si>
  <si>
    <t>RAD1</t>
  </si>
  <si>
    <t>RADIATOR SERVICE</t>
  </si>
  <si>
    <t>RADIATOR CAPS</t>
  </si>
  <si>
    <t>RC</t>
  </si>
  <si>
    <t>RADIATOR CAP</t>
  </si>
  <si>
    <t>WB</t>
  </si>
  <si>
    <t>TIRE ROTATION</t>
  </si>
  <si>
    <t>ROT1,ROT3</t>
  </si>
  <si>
    <t>WIPER BLADES</t>
  </si>
  <si>
    <t>WBS1</t>
  </si>
  <si>
    <t>WIPER BLADE SERVICE</t>
  </si>
  <si>
    <t>NAME</t>
  </si>
  <si>
    <t>CC</t>
  </si>
  <si>
    <t>BATT</t>
  </si>
  <si>
    <t>BC</t>
  </si>
  <si>
    <t>BF</t>
  </si>
  <si>
    <t>EF</t>
  </si>
  <si>
    <t>GBX</t>
  </si>
  <si>
    <t>HR</t>
  </si>
  <si>
    <t>PS</t>
  </si>
  <si>
    <t>TR</t>
  </si>
  <si>
    <t>PAY OUT</t>
  </si>
  <si>
    <t>STORE</t>
  </si>
  <si>
    <t>NUMBER</t>
  </si>
  <si>
    <t>GOAL</t>
  </si>
  <si>
    <t>CATS</t>
  </si>
  <si>
    <t>Store Id: 123</t>
  </si>
  <si>
    <t>Employee : DOE, JOHN</t>
  </si>
  <si>
    <t>User Name : JD</t>
  </si>
  <si>
    <t>Additive</t>
  </si>
  <si>
    <t>Air Filter</t>
  </si>
  <si>
    <t xml:space="preserve">Auto Trans </t>
  </si>
  <si>
    <t>Battery Replacement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</si>
</sst>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&quot;$&quot;#,##0"/>
    <numFmt numFmtId="166" formatCode="0.0"/>
  </numFmts>
  <fonts count="2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sz val="18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6"/>
      <color theme="1"/>
      <name val="Calibri"/>
      <family val="2"/>
      <scheme val="minor"/>
    </font>
    <font>
      <sz val="10"/>
      <name val="Arial Narrow"/>
      <family val="2"/>
    </font>
    <font>
      <sz val="10"/>
      <color rgb="FF333333"/>
      <name val="Arial Narrow"/>
      <family val="2"/>
    </font>
    <font>
      <sz val="10"/>
      <color indexed="8"/>
      <name val="Arial"/>
      <family val="2"/>
    </font>
    <font>
      <sz val="10"/>
      <color indexed="8"/>
      <name val="Arial Narrow"/>
      <family val="2"/>
    </font>
    <font>
      <sz val="12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2"/>
      <color indexed="8"/>
      <name val="Calibri"/>
      <family val="2"/>
    </font>
    <font>
      <sz val="14"/>
      <color indexed="8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7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6" fillId="0" borderId="0"/>
  </cellStyleXfs>
  <cellXfs count="82">
    <xf numFmtId="0" fontId="0" fillId="0" borderId="0" xfId="0"/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4" fontId="0" fillId="0" borderId="0" xfId="0" applyNumberFormat="1"/>
    <xf numFmtId="46" fontId="0" fillId="0" borderId="0" xfId="0" applyNumberFormat="1"/>
    <xf numFmtId="0" fontId="9" fillId="4" borderId="9" xfId="4" applyFont="1" applyFill="1" applyBorder="1" applyAlignment="1">
      <alignment vertical="center"/>
    </xf>
    <xf numFmtId="0" fontId="9" fillId="4" borderId="10" xfId="4" applyFont="1" applyFill="1" applyBorder="1" applyAlignment="1">
      <alignment horizontal="center" vertical="center"/>
    </xf>
    <xf numFmtId="0" fontId="9" fillId="4" borderId="10" xfId="4" applyFont="1" applyFill="1" applyBorder="1" applyAlignment="1">
      <alignment horizontal="center" vertical="center" wrapText="1"/>
    </xf>
    <xf numFmtId="0" fontId="9" fillId="0" borderId="10" xfId="4" applyFont="1" applyBorder="1" applyAlignment="1">
      <alignment horizontal="center"/>
    </xf>
    <xf numFmtId="0" fontId="10" fillId="0" borderId="0" xfId="4" applyFont="1"/>
    <xf numFmtId="0" fontId="10" fillId="0" borderId="0" xfId="4" applyFont="1" applyAlignment="1">
      <alignment horizontal="center"/>
    </xf>
    <xf numFmtId="0" fontId="10" fillId="0" borderId="10" xfId="4" applyFont="1" applyBorder="1" applyAlignment="1">
      <alignment horizontal="left"/>
    </xf>
    <xf numFmtId="0" fontId="10" fillId="0" borderId="10" xfId="4" applyFont="1" applyBorder="1"/>
    <xf numFmtId="0" fontId="11" fillId="0" borderId="0" xfId="4" applyFont="1"/>
    <xf numFmtId="49" fontId="12" fillId="4" borderId="10" xfId="4" applyNumberFormat="1" applyFont="1" applyFill="1" applyBorder="1" applyAlignment="1">
      <alignment horizontal="center" vertical="center"/>
    </xf>
    <xf numFmtId="0" fontId="12" fillId="4" borderId="10" xfId="4" applyFont="1" applyFill="1" applyBorder="1" applyAlignment="1">
      <alignment horizontal="center" vertical="center"/>
    </xf>
    <xf numFmtId="0" fontId="12" fillId="4" borderId="10" xfId="4" applyFont="1" applyFill="1" applyBorder="1" applyAlignment="1">
      <alignment horizontal="center" vertical="center" wrapText="1"/>
    </xf>
    <xf numFmtId="0" fontId="12" fillId="4" borderId="10" xfId="4" applyFont="1" applyFill="1" applyBorder="1" applyAlignment="1">
      <alignment horizontal="left" vertical="center"/>
    </xf>
    <xf numFmtId="0" fontId="8" fillId="0" borderId="10" xfId="4" applyFont="1" applyBorder="1" applyAlignment="1">
      <alignment horizontal="center"/>
    </xf>
    <xf numFmtId="0" fontId="13" fillId="0" borderId="10" xfId="4" applyFont="1" applyFill="1" applyBorder="1" applyAlignment="1">
      <alignment horizontal="left"/>
    </xf>
    <xf numFmtId="164" fontId="0" fillId="0" borderId="0" xfId="5" applyFont="1" applyAlignment="1">
      <alignment horizontal="center"/>
    </xf>
    <xf numFmtId="0" fontId="14" fillId="4" borderId="10" xfId="4" applyFont="1" applyFill="1" applyBorder="1" applyAlignment="1">
      <alignment horizontal="center" vertical="center" wrapText="1"/>
    </xf>
    <xf numFmtId="0" fontId="14" fillId="4" borderId="10" xfId="4" applyFont="1" applyFill="1" applyBorder="1" applyAlignment="1">
      <alignment horizontal="left" vertical="center" wrapText="1"/>
    </xf>
    <xf numFmtId="49" fontId="15" fillId="4" borderId="10" xfId="4" applyNumberFormat="1" applyFont="1" applyFill="1" applyBorder="1" applyAlignment="1">
      <alignment horizontal="center" vertical="center" wrapText="1"/>
    </xf>
    <xf numFmtId="0" fontId="15" fillId="4" borderId="10" xfId="4" applyFont="1" applyFill="1" applyBorder="1" applyAlignment="1">
      <alignment horizontal="left" vertical="center"/>
    </xf>
    <xf numFmtId="0" fontId="15" fillId="4" borderId="10" xfId="4" applyFont="1" applyFill="1" applyBorder="1" applyAlignment="1">
      <alignment horizontal="center" vertical="top" wrapText="1"/>
    </xf>
    <xf numFmtId="0" fontId="12" fillId="4" borderId="10" xfId="4" applyFont="1" applyFill="1" applyBorder="1" applyAlignment="1">
      <alignment horizontal="left" vertical="center" wrapText="1"/>
    </xf>
    <xf numFmtId="49" fontId="15" fillId="4" borderId="10" xfId="4" applyNumberFormat="1" applyFont="1" applyFill="1" applyBorder="1" applyAlignment="1">
      <alignment horizontal="center" vertical="top" wrapText="1"/>
    </xf>
    <xf numFmtId="0" fontId="17" fillId="4" borderId="10" xfId="6" applyFont="1" applyFill="1" applyBorder="1" applyAlignment="1">
      <alignment horizontal="left" vertical="center" wrapText="1"/>
    </xf>
    <xf numFmtId="49" fontId="14" fillId="4" borderId="10" xfId="4" applyNumberFormat="1" applyFont="1" applyFill="1" applyBorder="1" applyAlignment="1">
      <alignment horizontal="center" vertical="center"/>
    </xf>
    <xf numFmtId="49" fontId="12" fillId="6" borderId="10" xfId="4" applyNumberFormat="1" applyFont="1" applyFill="1" applyBorder="1" applyAlignment="1">
      <alignment horizontal="center" vertical="center"/>
    </xf>
    <xf numFmtId="0" fontId="12" fillId="6" borderId="10" xfId="4" applyFont="1" applyFill="1" applyBorder="1" applyAlignment="1">
      <alignment horizontal="center" vertical="center"/>
    </xf>
    <xf numFmtId="0" fontId="12" fillId="6" borderId="10" xfId="4" applyFont="1" applyFill="1" applyBorder="1" applyAlignment="1">
      <alignment horizontal="center" vertical="center" wrapText="1"/>
    </xf>
    <xf numFmtId="0" fontId="12" fillId="6" borderId="10" xfId="4" applyFont="1" applyFill="1" applyBorder="1" applyAlignment="1">
      <alignment horizontal="left" vertical="center" wrapText="1"/>
    </xf>
    <xf numFmtId="0" fontId="8" fillId="6" borderId="10" xfId="4" applyFont="1" applyFill="1" applyBorder="1" applyAlignment="1">
      <alignment horizontal="center"/>
    </xf>
    <xf numFmtId="0" fontId="10" fillId="0" borderId="0" xfId="4" applyFont="1" applyAlignment="1">
      <alignment horizontal="left"/>
    </xf>
    <xf numFmtId="0" fontId="3" fillId="0" borderId="0" xfId="0" applyFont="1" applyFill="1" applyBorder="1" applyProtection="1"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20" fillId="0" borderId="0" xfId="0" applyFont="1" applyProtection="1">
      <protection locked="0"/>
    </xf>
    <xf numFmtId="0" fontId="21" fillId="0" borderId="0" xfId="0" applyFont="1" applyFill="1" applyBorder="1" applyAlignment="1" applyProtection="1">
      <alignment horizontal="center" vertical="center"/>
      <protection locked="0"/>
    </xf>
    <xf numFmtId="0" fontId="22" fillId="0" borderId="0" xfId="0" applyFont="1" applyProtection="1">
      <protection locked="0"/>
    </xf>
    <xf numFmtId="0" fontId="22" fillId="0" borderId="0" xfId="0" applyFont="1" applyFill="1" applyBorder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center"/>
      <protection locked="0"/>
    </xf>
    <xf numFmtId="0" fontId="22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/>
      <protection locked="0"/>
    </xf>
    <xf numFmtId="0" fontId="21" fillId="0" borderId="0" xfId="0" applyFont="1" applyFill="1" applyBorder="1" applyAlignment="1" applyProtection="1">
      <alignment horizontal="center"/>
      <protection locked="0"/>
    </xf>
    <xf numFmtId="0" fontId="18" fillId="0" borderId="0" xfId="0" applyFont="1" applyFill="1" applyBorder="1" applyAlignment="1" applyProtection="1">
      <alignment horizontal="center"/>
      <protection locked="0"/>
    </xf>
    <xf numFmtId="0" fontId="18" fillId="0" borderId="0" xfId="0" applyFont="1" applyProtection="1">
      <protection locked="0"/>
    </xf>
    <xf numFmtId="0" fontId="24" fillId="0" borderId="10" xfId="0" applyFont="1" applyBorder="1" applyAlignment="1" applyProtection="1">
      <alignment horizontal="center" vertical="center"/>
    </xf>
    <xf numFmtId="0" fontId="24" fillId="2" borderId="10" xfId="0" applyFont="1" applyFill="1" applyBorder="1" applyAlignment="1" applyProtection="1">
      <alignment horizontal="center" vertical="center"/>
    </xf>
    <xf numFmtId="0" fontId="24" fillId="0" borderId="10" xfId="0" applyFont="1" applyFill="1" applyBorder="1" applyAlignment="1" applyProtection="1">
      <alignment horizontal="center" vertical="center"/>
    </xf>
    <xf numFmtId="0" fontId="3" fillId="0" borderId="0" xfId="0" applyFont="1"/>
    <xf numFmtId="0" fontId="19" fillId="0" borderId="0" xfId="0" applyFont="1" applyProtection="1">
      <protection locked="0"/>
    </xf>
    <xf numFmtId="164" fontId="23" fillId="3" borderId="5" xfId="3" applyFont="1" applyFill="1" applyBorder="1" applyAlignment="1" applyProtection="1">
      <alignment horizontal="center" vertical="center"/>
      <protection locked="0"/>
    </xf>
    <xf numFmtId="0" fontId="25" fillId="0" borderId="11" xfId="0" applyFont="1" applyBorder="1" applyAlignment="1" applyProtection="1">
      <alignment horizontal="center" vertical="center"/>
    </xf>
    <xf numFmtId="0" fontId="25" fillId="0" borderId="1" xfId="0" applyFont="1" applyBorder="1" applyAlignment="1" applyProtection="1">
      <alignment horizontal="center" vertical="center"/>
    </xf>
    <xf numFmtId="0" fontId="27" fillId="2" borderId="2" xfId="0" applyFont="1" applyFill="1" applyBorder="1" applyAlignment="1" applyProtection="1">
      <alignment horizontal="center" vertical="center"/>
    </xf>
    <xf numFmtId="0" fontId="27" fillId="0" borderId="2" xfId="0" applyFont="1" applyBorder="1" applyAlignment="1" applyProtection="1">
      <alignment horizontal="center" vertical="center"/>
    </xf>
    <xf numFmtId="0" fontId="27" fillId="0" borderId="2" xfId="0" applyFont="1" applyFill="1" applyBorder="1" applyAlignment="1" applyProtection="1">
      <alignment horizontal="center" vertical="center"/>
    </xf>
    <xf numFmtId="0" fontId="27" fillId="2" borderId="3" xfId="0" applyFont="1" applyFill="1" applyBorder="1" applyAlignment="1" applyProtection="1">
      <alignment horizontal="center" vertical="center"/>
    </xf>
    <xf numFmtId="0" fontId="27" fillId="0" borderId="13" xfId="0" applyFont="1" applyBorder="1" applyAlignment="1" applyProtection="1">
      <alignment horizontal="center" vertical="center"/>
    </xf>
    <xf numFmtId="0" fontId="28" fillId="0" borderId="0" xfId="0" applyFont="1" applyAlignment="1">
      <alignment horizontal="center" vertical="center"/>
    </xf>
    <xf numFmtId="164" fontId="28" fillId="0" borderId="0" xfId="0" applyNumberFormat="1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165" fontId="26" fillId="7" borderId="1" xfId="0" applyNumberFormat="1" applyFont="1" applyFill="1" applyBorder="1" applyAlignment="1">
      <alignment horizontal="center"/>
    </xf>
    <xf numFmtId="165" fontId="26" fillId="7" borderId="2" xfId="0" applyNumberFormat="1" applyFont="1" applyFill="1" applyBorder="1" applyAlignment="1">
      <alignment horizontal="center"/>
    </xf>
    <xf numFmtId="164" fontId="23" fillId="3" borderId="6" xfId="3" applyFont="1" applyFill="1" applyBorder="1" applyAlignment="1" applyProtection="1">
      <alignment horizontal="center" vertical="center"/>
      <protection locked="0"/>
    </xf>
    <xf numFmtId="164" fontId="23" fillId="3" borderId="7" xfId="3" applyFont="1" applyFill="1" applyBorder="1" applyAlignment="1" applyProtection="1">
      <alignment horizontal="center" vertical="center"/>
      <protection locked="0"/>
    </xf>
    <xf numFmtId="2" fontId="23" fillId="3" borderId="8" xfId="3" applyNumberFormat="1" applyFont="1" applyFill="1" applyBorder="1" applyAlignment="1" applyProtection="1">
      <alignment horizontal="center" vertical="center"/>
      <protection locked="0"/>
    </xf>
    <xf numFmtId="164" fontId="23" fillId="3" borderId="4" xfId="3" applyFont="1" applyFill="1" applyBorder="1" applyAlignment="1" applyProtection="1">
      <alignment horizontal="center" vertical="center"/>
      <protection locked="0"/>
    </xf>
    <xf numFmtId="2" fontId="23" fillId="3" borderId="14" xfId="3" applyNumberFormat="1" applyFont="1" applyFill="1" applyBorder="1" applyAlignment="1" applyProtection="1">
      <alignment horizontal="center" vertical="center"/>
      <protection locked="0"/>
    </xf>
    <xf numFmtId="2" fontId="23" fillId="3" borderId="11" xfId="3" applyNumberFormat="1" applyFont="1" applyFill="1" applyBorder="1" applyAlignment="1" applyProtection="1">
      <alignment horizontal="center" vertical="center"/>
      <protection locked="0"/>
    </xf>
    <xf numFmtId="2" fontId="23" fillId="3" borderId="12" xfId="3" applyNumberFormat="1" applyFont="1" applyFill="1" applyBorder="1" applyAlignment="1" applyProtection="1">
      <alignment horizontal="center" vertical="center"/>
      <protection locked="0"/>
    </xf>
    <xf numFmtId="0" fontId="23" fillId="0" borderId="10" xfId="0" applyFont="1" applyBorder="1" applyAlignment="1" applyProtection="1">
      <alignment horizontal="left"/>
      <protection locked="0"/>
    </xf>
    <xf numFmtId="0" fontId="23" fillId="0" borderId="10" xfId="0" applyFont="1" applyBorder="1"/>
    <xf numFmtId="166" fontId="7" fillId="5" borderId="10" xfId="4" applyNumberFormat="1" applyFont="1" applyFill="1" applyBorder="1" applyAlignment="1">
      <alignment horizontal="center"/>
    </xf>
    <xf numFmtId="166" fontId="22" fillId="0" borderId="0" xfId="0" applyNumberFormat="1" applyFont="1" applyFill="1" applyBorder="1" applyAlignment="1" applyProtection="1">
      <alignment horizontal="center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0" fontId="25" fillId="0" borderId="12" xfId="0" applyFont="1" applyBorder="1" applyAlignment="1" applyProtection="1">
      <alignment horizontal="center" vertical="center"/>
    </xf>
    <xf numFmtId="0" fontId="27" fillId="0" borderId="1" xfId="0" quotePrefix="1" applyFont="1" applyBorder="1" applyAlignment="1" applyProtection="1">
      <alignment horizontal="center" vertical="center"/>
    </xf>
  </cellXfs>
  <cellStyles count="7">
    <cellStyle name="Currency" xfId="3" builtinId="4"/>
    <cellStyle name="Currency 2" xfId="2" xr:uid="{AE48B9AE-8583-4173-87D7-8F26ADF0E0C9}"/>
    <cellStyle name="Currency 3" xfId="5" xr:uid="{AA11EE14-82CB-414A-BB91-7A4DF890AB29}"/>
    <cellStyle name="Normal" xfId="0" builtinId="0"/>
    <cellStyle name="Normal 2" xfId="1" xr:uid="{E901BA16-45F2-4EC3-B38B-4370134F6665}"/>
    <cellStyle name="Normal 3" xfId="4" xr:uid="{86BD9169-3A1E-486E-95F4-78C03C17F920}"/>
    <cellStyle name="Normal_Sheet4" xfId="6" xr:uid="{CE068955-87D1-410D-9B52-6867A29C7C9E}"/>
  </cellStyles>
  <dxfs count="19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/>
      </font>
      <fill>
        <patternFill>
          <bgColor rgb="FF00B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CF087-F787-437E-B1A4-CF20BD2E810D}">
  <sheetPr codeName="Sheet1">
    <pageSetUpPr fitToPage="1"/>
  </sheetPr>
  <dimension ref="A1:Z5"/>
  <sheetViews>
    <sheetView showGridLines="0" zoomScale="60" zoomScaleNormal="60" workbookViewId="0">
      <selection activeCell="K13" sqref="K13"/>
    </sheetView>
  </sheetViews>
  <sheetFormatPr defaultRowHeight="23.25" x14ac:dyDescent="0.35"/>
  <cols>
    <col min="1" max="1" width="12.28515625" style="1" bestFit="1" customWidth="1"/>
    <col min="2" max="2" width="52" style="40" bestFit="1" customWidth="1"/>
    <col min="3" max="3" width="16" style="2" customWidth="1"/>
    <col min="4" max="4" width="19" style="2" bestFit="1" customWidth="1"/>
    <col min="5" max="5" width="13.140625" style="37" customWidth="1"/>
    <col min="6" max="6" width="9.140625" style="3" customWidth="1"/>
    <col min="7" max="7" width="9.140625" style="37"/>
    <col min="8" max="25" width="9.140625" style="1"/>
    <col min="26" max="26" width="15" style="1" bestFit="1" customWidth="1"/>
    <col min="27" max="16384" width="9.140625" style="1"/>
  </cols>
  <sheetData>
    <row r="1" spans="1:26" s="49" customFormat="1" ht="15.75" x14ac:dyDescent="0.25">
      <c r="B1" s="42"/>
      <c r="E1" s="48" t="s">
        <v>165</v>
      </c>
      <c r="F1" s="50">
        <v>1</v>
      </c>
      <c r="G1" s="51">
        <v>2</v>
      </c>
      <c r="H1" s="50">
        <v>3</v>
      </c>
      <c r="I1" s="51">
        <v>4</v>
      </c>
      <c r="J1" s="52">
        <v>5</v>
      </c>
      <c r="K1" s="51">
        <v>6</v>
      </c>
      <c r="L1" s="50">
        <v>7</v>
      </c>
      <c r="M1" s="51">
        <v>8</v>
      </c>
      <c r="N1" s="50">
        <v>9</v>
      </c>
      <c r="O1" s="51">
        <v>10</v>
      </c>
      <c r="P1" s="50">
        <v>11</v>
      </c>
      <c r="Q1" s="51">
        <v>12</v>
      </c>
      <c r="R1" s="50">
        <v>13</v>
      </c>
      <c r="S1" s="51">
        <v>14</v>
      </c>
      <c r="T1" s="50">
        <v>15</v>
      </c>
      <c r="U1" s="51">
        <v>16</v>
      </c>
      <c r="V1" s="50">
        <v>17</v>
      </c>
      <c r="W1" s="51">
        <v>18</v>
      </c>
      <c r="X1" s="50">
        <v>19</v>
      </c>
      <c r="Y1" s="79"/>
    </row>
    <row r="2" spans="1:26" s="44" customFormat="1" ht="15.75" x14ac:dyDescent="0.25">
      <c r="E2" s="48" t="s">
        <v>166</v>
      </c>
      <c r="F2" s="78">
        <f>Categories!L2</f>
        <v>3</v>
      </c>
      <c r="G2" s="78">
        <f>Categories!L3</f>
        <v>18</v>
      </c>
      <c r="H2" s="78">
        <f>Categories!L4</f>
        <v>4</v>
      </c>
      <c r="I2" s="78">
        <f>Categories!L5</f>
        <v>3</v>
      </c>
      <c r="J2" s="78">
        <f>Categories!L6</f>
        <v>3</v>
      </c>
      <c r="K2" s="78">
        <f>Categories!L7</f>
        <v>2</v>
      </c>
      <c r="L2" s="78">
        <f>Categories!L8</f>
        <v>3</v>
      </c>
      <c r="M2" s="78">
        <f>Categories!L9</f>
        <v>10</v>
      </c>
      <c r="N2" s="78">
        <f>Categories!L10</f>
        <v>2</v>
      </c>
      <c r="O2" s="78">
        <f>Categories!L11</f>
        <v>2</v>
      </c>
      <c r="P2" s="78">
        <f>Categories!L12</f>
        <v>5</v>
      </c>
      <c r="Q2" s="78">
        <f>Categories!L13</f>
        <v>2</v>
      </c>
      <c r="R2" s="78">
        <f>Categories!L14</f>
        <v>2</v>
      </c>
      <c r="S2" s="78">
        <f>Categories!L15</f>
        <v>8</v>
      </c>
      <c r="T2" s="78">
        <f>Categories!L16</f>
        <v>2</v>
      </c>
      <c r="U2" s="78">
        <f>Categories!L17</f>
        <v>2</v>
      </c>
      <c r="V2" s="78">
        <f>Categories!L18</f>
        <v>4</v>
      </c>
      <c r="W2" s="78">
        <f>Categories!L19</f>
        <v>12</v>
      </c>
      <c r="X2" s="78">
        <f>Categories!L20</f>
        <v>7</v>
      </c>
      <c r="Y2" s="78"/>
    </row>
    <row r="3" spans="1:26" s="39" customFormat="1" ht="21" thickBot="1" x14ac:dyDescent="0.25">
      <c r="A3" s="39" t="s">
        <v>164</v>
      </c>
      <c r="B3" s="39" t="s">
        <v>153</v>
      </c>
      <c r="C3" s="39" t="s">
        <v>3</v>
      </c>
      <c r="D3" s="39" t="s">
        <v>4</v>
      </c>
      <c r="E3" s="38" t="s">
        <v>154</v>
      </c>
      <c r="F3" s="38" t="s">
        <v>24</v>
      </c>
      <c r="G3" s="38" t="s">
        <v>25</v>
      </c>
      <c r="H3" s="39" t="s">
        <v>85</v>
      </c>
      <c r="I3" s="39" t="s">
        <v>155</v>
      </c>
      <c r="J3" s="39" t="s">
        <v>156</v>
      </c>
      <c r="K3" s="39" t="s">
        <v>102</v>
      </c>
      <c r="L3" s="39" t="s">
        <v>157</v>
      </c>
      <c r="M3" s="39" t="s">
        <v>33</v>
      </c>
      <c r="N3" s="39" t="s">
        <v>158</v>
      </c>
      <c r="O3" s="39" t="s">
        <v>110</v>
      </c>
      <c r="P3" s="39" t="s">
        <v>116</v>
      </c>
      <c r="Q3" s="39" t="s">
        <v>159</v>
      </c>
      <c r="R3" s="39" t="s">
        <v>160</v>
      </c>
      <c r="S3" s="39" t="s">
        <v>134</v>
      </c>
      <c r="T3" s="39" t="s">
        <v>161</v>
      </c>
      <c r="U3" s="39" t="s">
        <v>40</v>
      </c>
      <c r="V3" s="39" t="s">
        <v>145</v>
      </c>
      <c r="W3" s="39" t="s">
        <v>162</v>
      </c>
      <c r="X3" s="39" t="s">
        <v>147</v>
      </c>
      <c r="Y3" s="39" t="s">
        <v>167</v>
      </c>
      <c r="Z3" s="39" t="s">
        <v>163</v>
      </c>
    </row>
    <row r="4" spans="1:26" s="54" customFormat="1" ht="21" customHeight="1" thickBot="1" x14ac:dyDescent="0.3">
      <c r="A4" s="75">
        <v>123</v>
      </c>
      <c r="B4" s="75" t="s">
        <v>169</v>
      </c>
      <c r="C4" s="68">
        <f>SUMIFS(Productivity!I:I,Productivity!B:B,B4,Productivity!E:E,"NET")</f>
        <v>93.13</v>
      </c>
      <c r="D4" s="69">
        <f>SUMIFS(Productivity!G:G,Productivity!B:B,B4,Productivity!E:E,"NET")</f>
        <v>14527.85</v>
      </c>
      <c r="E4" s="70">
        <f>SUMIFS(Productivity!F:F,Productivity!B:B,$B$4,Productivity!E:E,"GROSS")</f>
        <v>156</v>
      </c>
      <c r="F4" s="56">
        <f>SUMIFS(Productivity!H:H,Productivity!B:B,$B$4,Productivity!E:E,"add")</f>
        <v>0</v>
      </c>
      <c r="G4" s="56">
        <f>SUMIFS(Productivity!H:H,Productivity!B:B,$B$4,Productivity!E:E,"af")+SUMIFS(Productivity!H:H,Productivity!B:B,$B$4,Productivity!E:E,"acs")</f>
        <v>24.4</v>
      </c>
      <c r="H4" s="56">
        <f>SUMIFS(Productivity!H:H,Productivity!B:B,$B$4,Productivity!E:E,"tek")+SUMIFS(Productivity!H:H,Productivity!B:B,$B$4,Productivity!E:E,"ats")+SUMIFS(Productivity!H:H,Productivity!B:B,$B$4,Productivity!E:E,"tdf")</f>
        <v>3.8000000000000003</v>
      </c>
      <c r="I4" s="56">
        <f>SUMIFS(Productivity!H:H,Productivity!B:B,$B$4,Productivity!E:E,"BRS")</f>
        <v>0</v>
      </c>
      <c r="J4" s="56">
        <f>SUMIFS(Productivity!H:H,Productivity!B:B,$B$4,Productivity!E:E,"BTC")</f>
        <v>0</v>
      </c>
      <c r="K4" s="56">
        <f>SUMIFS(Productivity!H:H,Productivity!B:B,$B$4,Productivity!E:E,"BLR")</f>
        <v>0.6</v>
      </c>
      <c r="L4" s="56">
        <f>SUMIFS(Productivity!H:H,Productivity!B:B,$B$4,Productivity!E:E,"BFR")</f>
        <v>0.6</v>
      </c>
      <c r="M4" s="57">
        <f>SUMIFS(Productivity!H:H,Productivity!B:B,$B$4,Productivity!E:E,"CAF")</f>
        <v>11.5</v>
      </c>
      <c r="N4" s="57">
        <f>SUMIFS(Productivity!H:H,Productivity!B:B,$B$4,Productivity!E:E,"ENG")+SUMIFS(Productivity!H:H,Productivity!B:B,$B$4,Productivity!E:E,"MIS")</f>
        <v>0.6</v>
      </c>
      <c r="O4" s="57">
        <f>SUMIFS(Productivity!H:H,Productivity!B:B,$B$4,Productivity!E:E,"ENG")+SUMIFS(Productivity!H:H,Productivity!B:B,$B$4,Productivity!E:E,"FF")</f>
        <v>0.6</v>
      </c>
      <c r="P4" s="57">
        <f>SUMIFS(Productivity!H:H,Productivity!B:B,$B$4,Productivity!E:E,"ENG")+SUMIFS(Productivity!H:H,Productivity!B:B,$B$4,Productivity!E:E,"FCP")</f>
        <v>0.6</v>
      </c>
      <c r="Q4" s="57">
        <f>SUMIFS(Productivity!H:H,Productivity!B:B,$B$4,Productivity!E:E,"RDS")+SUMIFS(Productivity!H:H,Productivity!B:B,$B$4,Productivity!E:E,"FDS")+SUMIFS(Productivity!H:H,Productivity!B:B,$B$4,Productivity!E:E,"TCS")+SUMIFS(Productivity!H:H,Productivity!B:B,$B$4,Productivity!E:E,"MTS")</f>
        <v>0.6</v>
      </c>
      <c r="R4" s="57">
        <f>SUMIFS(Productivity!H:H,Productivity!B:B,$B$4,Productivity!E:E,"HCS")</f>
        <v>0</v>
      </c>
      <c r="S4" s="57">
        <f>SUMIFS(Productivity!H:H,Productivity!B:B,$B$4,Productivity!E:E,"MIN")+SUMIFS(Productivity!H:H,Productivity!B:B,$B$4,Productivity!E:E,"HDL")</f>
        <v>14.1</v>
      </c>
      <c r="T4" s="57">
        <f>SUMIFS(Productivity!H:H,Productivity!B:B,$B$4,Productivity!E:E,"PSE")</f>
        <v>0.6</v>
      </c>
      <c r="U4" s="57">
        <f>SUMIFS(Productivity!H:H,Productivity!B:B,$B$4,Productivity!E:E,"RAD")</f>
        <v>0</v>
      </c>
      <c r="V4" s="57">
        <f>SUMIFS(Productivity!H:H,Productivity!B:B,$B$4,Productivity!E:E,"RCP")</f>
        <v>0</v>
      </c>
      <c r="W4" s="57">
        <f>SUMIFS(Productivity!H:H,Productivity!B:B,$B$4,Productivity!E:E,"ROT")</f>
        <v>10.3</v>
      </c>
      <c r="X4" s="57">
        <f>SUMIFS(Productivity!H:H,Productivity!B:B,$B$4,Productivity!E:E,"WBS")</f>
        <v>10.3</v>
      </c>
      <c r="Y4" s="56"/>
      <c r="Z4" s="73">
        <f>'Pay Out'!Y3</f>
        <v>125</v>
      </c>
    </row>
    <row r="5" spans="1:26" s="54" customFormat="1" ht="21" customHeight="1" x14ac:dyDescent="0.25">
      <c r="A5" s="75">
        <v>123</v>
      </c>
      <c r="B5" s="76" t="s">
        <v>169</v>
      </c>
      <c r="C5" s="71">
        <f>SUMIFS(Productivity!I:I,Productivity!B:B,B5,Productivity!E:E,"NET")</f>
        <v>93.13</v>
      </c>
      <c r="D5" s="55">
        <f>SUMIFS(Productivity!G:G,Productivity!B:B,B5,Productivity!E:E,"NET")</f>
        <v>14527.85</v>
      </c>
      <c r="E5" s="72">
        <f>SUMIFS(Productivity!F:F,Productivity!B:B,$B$5,Productivity!E:E,"GROSS")</f>
        <v>156</v>
      </c>
      <c r="F5" s="56">
        <f>SUMIFS(Productivity!H:H,Productivity!B:B,$B$5,Productivity!E:E,"add")</f>
        <v>0</v>
      </c>
      <c r="G5" s="56">
        <f>SUMIFS(Productivity!H:H,Productivity!B:B,$B$5,Productivity!E:E,"af")+SUMIFS(Productivity!H:H,Productivity!B:B,$B$5,Productivity!E:E,"acs")</f>
        <v>24.4</v>
      </c>
      <c r="H5" s="56">
        <f>SUMIFS(Productivity!H:H,Productivity!B:B,$B$5,Productivity!E:E,"tek")+SUMIFS(Productivity!H:H,Productivity!B:B,$B$5,Productivity!E:E,"ats")+SUMIFS(Productivity!H:H,Productivity!B:B,$B$5,Productivity!E:E,"tdf")</f>
        <v>3.8000000000000003</v>
      </c>
      <c r="I5" s="56">
        <f>SUMIFS(Productivity!H:H,Productivity!B:B,$B$5,Productivity!E:E,"BRS")</f>
        <v>0</v>
      </c>
      <c r="J5" s="56">
        <f>SUMIFS(Productivity!H:H,Productivity!B:B,$B$5,Productivity!E:E,"BTC")</f>
        <v>0</v>
      </c>
      <c r="K5" s="56">
        <f>SUMIFS(Productivity!H:H,Productivity!B:B,$B$5,Productivity!E:E,"BLR")</f>
        <v>0.6</v>
      </c>
      <c r="L5" s="56">
        <f>SUMIFS(Productivity!H:H,Productivity!B:B,$B$5,Productivity!E:E,"BFR")</f>
        <v>0.6</v>
      </c>
      <c r="M5" s="57">
        <f>SUMIFS(Productivity!H:H,Productivity!B:B,$B$5,Productivity!E:E,"CAF")</f>
        <v>11.5</v>
      </c>
      <c r="N5" s="57">
        <f>SUMIFS(Productivity!H:H,Productivity!B:B,$B$5,Productivity!E:E,"ENG")+SUMIFS(Productivity!H:H,Productivity!B:B,$B$5,Productivity!E:E,"MIS")</f>
        <v>0.6</v>
      </c>
      <c r="O5" s="57">
        <f>SUMIFS(Productivity!H:H,Productivity!B:B,$B$5,Productivity!E:E,"ENG")+SUMIFS(Productivity!H:H,Productivity!B:B,$B$5,Productivity!E:E,"FF")</f>
        <v>0.6</v>
      </c>
      <c r="P5" s="57">
        <f>SUMIFS(Productivity!H:H,Productivity!B:B,$B$5,Productivity!E:E,"ENG")+SUMIFS(Productivity!H:H,Productivity!B:B,$B$5,Productivity!E:E,"FCP")</f>
        <v>0.6</v>
      </c>
      <c r="Q5" s="57">
        <f>SUMIFS(Productivity!H:H,Productivity!B:B,$B$5,Productivity!E:E,"RDS")+SUMIFS(Productivity!H:H,Productivity!B:B,$B$5,Productivity!E:E,"FDS")+SUMIFS(Productivity!H:H,Productivity!B:B,$B$5,Productivity!E:E,"TCS")+SUMIFS(Productivity!H:H,Productivity!B:B,$B$5,Productivity!E:E,"MTS")</f>
        <v>0.6</v>
      </c>
      <c r="R5" s="57">
        <f>SUMIFS(Productivity!H:H,Productivity!B:B,$B$5,Productivity!E:E,"HCS")</f>
        <v>0</v>
      </c>
      <c r="S5" s="57">
        <f>SUMIFS(Productivity!H:H,Productivity!B:B,$B$5,Productivity!E:E,"MIN")+SUMIFS(Productivity!H:H,Productivity!B:B,$B$5,Productivity!E:E,"HDL")</f>
        <v>14.1</v>
      </c>
      <c r="T5" s="57">
        <f>SUMIFS(Productivity!H:H,Productivity!B:B,$B$5,Productivity!E:E,"PSE")</f>
        <v>0.6</v>
      </c>
      <c r="U5" s="57">
        <f>SUMIFS(Productivity!H:H,Productivity!B:B,$B$5,Productivity!E:E,"RAD")</f>
        <v>0</v>
      </c>
      <c r="V5" s="57">
        <f>SUMIFS(Productivity!H:H,Productivity!B:B,$B$5,Productivity!E:E,"RCP")</f>
        <v>0</v>
      </c>
      <c r="W5" s="57">
        <f>SUMIFS(Productivity!H:H,Productivity!B:B,$B$5,Productivity!E:E,"ROT")</f>
        <v>10.3</v>
      </c>
      <c r="X5" s="57">
        <f>SUMIFS(Productivity!H:H,Productivity!B:B,$B$5,Productivity!E:E,"WBS")</f>
        <v>10.3</v>
      </c>
      <c r="Y5" s="80"/>
      <c r="Z5" s="74">
        <f>'Pay Out'!Y4</f>
        <v>0</v>
      </c>
    </row>
  </sheetData>
  <conditionalFormatting sqref="F4:F5">
    <cfRule type="cellIs" dxfId="18" priority="988" operator="greaterThanOrEqual">
      <formula>$F$2</formula>
    </cfRule>
  </conditionalFormatting>
  <conditionalFormatting sqref="G4:G5">
    <cfRule type="cellIs" dxfId="17" priority="18" operator="greaterThanOrEqual">
      <formula>$G$2</formula>
    </cfRule>
  </conditionalFormatting>
  <conditionalFormatting sqref="H4:H5">
    <cfRule type="cellIs" dxfId="16" priority="17" operator="greaterThanOrEqual">
      <formula>$H$2</formula>
    </cfRule>
  </conditionalFormatting>
  <conditionalFormatting sqref="I4:I5">
    <cfRule type="cellIs" dxfId="15" priority="16" operator="greaterThanOrEqual">
      <formula>$I$2</formula>
    </cfRule>
  </conditionalFormatting>
  <conditionalFormatting sqref="J4:J5">
    <cfRule type="cellIs" dxfId="14" priority="15" operator="greaterThanOrEqual">
      <formula>$J$2</formula>
    </cfRule>
  </conditionalFormatting>
  <conditionalFormatting sqref="K4:K5">
    <cfRule type="cellIs" dxfId="13" priority="14" operator="greaterThanOrEqual">
      <formula>$K$2</formula>
    </cfRule>
  </conditionalFormatting>
  <conditionalFormatting sqref="L4:L5">
    <cfRule type="cellIs" dxfId="12" priority="13" operator="greaterThanOrEqual">
      <formula>$L$2</formula>
    </cfRule>
  </conditionalFormatting>
  <conditionalFormatting sqref="M4:M5">
    <cfRule type="cellIs" dxfId="11" priority="12" operator="greaterThanOrEqual">
      <formula>$M$2</formula>
    </cfRule>
  </conditionalFormatting>
  <conditionalFormatting sqref="N4:N5">
    <cfRule type="cellIs" dxfId="10" priority="11" operator="greaterThanOrEqual">
      <formula>$N$2</formula>
    </cfRule>
  </conditionalFormatting>
  <conditionalFormatting sqref="O4:O5">
    <cfRule type="cellIs" dxfId="9" priority="10" operator="greaterThanOrEqual">
      <formula>$O$2</formula>
    </cfRule>
  </conditionalFormatting>
  <conditionalFormatting sqref="P4:P5">
    <cfRule type="cellIs" dxfId="8" priority="9" operator="greaterThanOrEqual">
      <formula>$P$2</formula>
    </cfRule>
  </conditionalFormatting>
  <conditionalFormatting sqref="Q4:Q5">
    <cfRule type="cellIs" dxfId="7" priority="8" operator="greaterThanOrEqual">
      <formula>$Q$2</formula>
    </cfRule>
  </conditionalFormatting>
  <conditionalFormatting sqref="R4:R5">
    <cfRule type="cellIs" dxfId="6" priority="7" operator="greaterThanOrEqual">
      <formula>$R$2</formula>
    </cfRule>
  </conditionalFormatting>
  <conditionalFormatting sqref="S4:S5">
    <cfRule type="cellIs" dxfId="5" priority="6" operator="greaterThanOrEqual">
      <formula>$S$2</formula>
    </cfRule>
  </conditionalFormatting>
  <conditionalFormatting sqref="T4:T5">
    <cfRule type="cellIs" dxfId="4" priority="5" operator="greaterThanOrEqual">
      <formula>$T$2</formula>
    </cfRule>
  </conditionalFormatting>
  <conditionalFormatting sqref="U4:U5">
    <cfRule type="cellIs" dxfId="3" priority="4" operator="greaterThanOrEqual">
      <formula>$U$2</formula>
    </cfRule>
  </conditionalFormatting>
  <conditionalFormatting sqref="V4:V5">
    <cfRule type="cellIs" dxfId="2" priority="3" operator="greaterThanOrEqual">
      <formula>$V$2</formula>
    </cfRule>
  </conditionalFormatting>
  <conditionalFormatting sqref="W4:W5">
    <cfRule type="cellIs" dxfId="1" priority="2" operator="greaterThanOrEqual">
      <formula>$W$2</formula>
    </cfRule>
  </conditionalFormatting>
  <conditionalFormatting sqref="X4:Y5">
    <cfRule type="cellIs" dxfId="0" priority="1" operator="greaterThanOrEqual">
      <formula>$X$2</formula>
    </cfRule>
  </conditionalFormatting>
  <pageMargins left="0.75" right="0.75" top="1" bottom="1" header="0.5" footer="0.5"/>
  <pageSetup scale="9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389B4-5BE8-4D1A-A197-D406B7A5214F}">
  <dimension ref="A1:Y4"/>
  <sheetViews>
    <sheetView tabSelected="1" topLeftCell="B1" zoomScale="80" zoomScaleNormal="80" workbookViewId="0">
      <selection activeCell="G29" sqref="G29"/>
    </sheetView>
  </sheetViews>
  <sheetFormatPr defaultRowHeight="12.75" x14ac:dyDescent="0.2"/>
  <cols>
    <col min="1" max="1" width="11.7109375" customWidth="1"/>
    <col min="2" max="2" width="53" bestFit="1" customWidth="1"/>
    <col min="3" max="3" width="14.42578125" bestFit="1" customWidth="1"/>
    <col min="4" max="4" width="19" bestFit="1" customWidth="1"/>
    <col min="5" max="5" width="9.28515625" bestFit="1" customWidth="1"/>
    <col min="25" max="25" width="11.5703125" bestFit="1" customWidth="1"/>
  </cols>
  <sheetData>
    <row r="1" spans="1:25" s="46" customFormat="1" ht="15" x14ac:dyDescent="0.25">
      <c r="E1" s="47"/>
      <c r="F1" s="41">
        <v>3</v>
      </c>
      <c r="G1" s="47">
        <v>18</v>
      </c>
      <c r="H1" s="46">
        <v>4</v>
      </c>
      <c r="I1" s="46">
        <v>3</v>
      </c>
      <c r="J1" s="46">
        <v>3</v>
      </c>
      <c r="K1" s="46">
        <v>2</v>
      </c>
      <c r="L1" s="46">
        <v>3</v>
      </c>
      <c r="M1" s="46">
        <v>10</v>
      </c>
      <c r="N1" s="46">
        <v>2</v>
      </c>
      <c r="O1" s="46">
        <v>2</v>
      </c>
      <c r="P1" s="46">
        <v>5</v>
      </c>
      <c r="Q1" s="46">
        <v>2</v>
      </c>
      <c r="R1" s="46">
        <v>2</v>
      </c>
      <c r="S1" s="46">
        <v>8</v>
      </c>
      <c r="T1" s="46">
        <v>2</v>
      </c>
      <c r="U1" s="46">
        <v>2</v>
      </c>
      <c r="V1" s="46">
        <v>4</v>
      </c>
      <c r="W1" s="46">
        <v>12</v>
      </c>
      <c r="X1" s="46">
        <v>7</v>
      </c>
    </row>
    <row r="2" spans="1:25" s="45" customFormat="1" ht="16.5" thickBot="1" x14ac:dyDescent="0.25">
      <c r="A2" s="45" t="s">
        <v>164</v>
      </c>
      <c r="B2" s="45" t="s">
        <v>153</v>
      </c>
      <c r="C2" s="45" t="s">
        <v>3</v>
      </c>
      <c r="D2" s="45" t="s">
        <v>4</v>
      </c>
      <c r="E2" s="43" t="s">
        <v>154</v>
      </c>
      <c r="F2" s="43" t="s">
        <v>24</v>
      </c>
      <c r="G2" s="43" t="s">
        <v>25</v>
      </c>
      <c r="H2" s="45" t="s">
        <v>85</v>
      </c>
      <c r="I2" s="45" t="s">
        <v>155</v>
      </c>
      <c r="J2" s="45" t="s">
        <v>156</v>
      </c>
      <c r="K2" s="45" t="s">
        <v>102</v>
      </c>
      <c r="L2" s="45" t="s">
        <v>157</v>
      </c>
      <c r="M2" s="45" t="s">
        <v>33</v>
      </c>
      <c r="N2" s="45" t="s">
        <v>158</v>
      </c>
      <c r="O2" s="45" t="s">
        <v>110</v>
      </c>
      <c r="P2" s="45" t="s">
        <v>116</v>
      </c>
      <c r="Q2" s="45" t="s">
        <v>159</v>
      </c>
      <c r="R2" s="45" t="s">
        <v>160</v>
      </c>
      <c r="S2" s="45" t="s">
        <v>134</v>
      </c>
      <c r="T2" s="45" t="s">
        <v>161</v>
      </c>
      <c r="U2" s="45" t="s">
        <v>40</v>
      </c>
      <c r="V2" s="45" t="s">
        <v>145</v>
      </c>
      <c r="W2" s="45" t="s">
        <v>162</v>
      </c>
      <c r="X2" s="45" t="s">
        <v>147</v>
      </c>
      <c r="Y2" s="45" t="s">
        <v>163</v>
      </c>
    </row>
    <row r="3" spans="1:25" ht="21.75" thickBot="1" x14ac:dyDescent="0.4">
      <c r="A3" s="63">
        <f>'All Employee'!A4</f>
        <v>123</v>
      </c>
      <c r="B3" s="63" t="str">
        <f>'All Employee'!B4</f>
        <v>Employee : DOE, JOHN</v>
      </c>
      <c r="C3" s="64">
        <f>'All Employee'!C4</f>
        <v>93.13</v>
      </c>
      <c r="D3" s="64">
        <f>'All Employee'!D4</f>
        <v>14527.85</v>
      </c>
      <c r="E3" s="65">
        <f>'All Employee'!E4</f>
        <v>156</v>
      </c>
      <c r="F3" s="81">
        <f>IF('All Employee'!F4&gt;=F$1,_xlfn.IFNA(INDEX(Categories!$M$2:$O$20,MATCH(F$2,Categories!$I$2:$I$20,0),LOOKUP($E3,Categories!$L$1:$O$1,{0,1,2,3})),0),0)</f>
        <v>0</v>
      </c>
      <c r="G3" s="81">
        <f>IF('All Employee'!G4&gt;=G$1,_xlfn.IFNA(INDEX(Categories!$M$2:$O$20,MATCH(G$2,Categories!$I$2:$I$20,0),LOOKUP($E3,Categories!$L$1:$O$1,{0,1,2,3})),0),0)</f>
        <v>25</v>
      </c>
      <c r="H3" s="81">
        <f>IF('All Employee'!H4&gt;=H$1,_xlfn.IFNA(INDEX(Categories!$M$2:$O$20,MATCH(H$2,Categories!$I$2:$I$20,0),LOOKUP($E3,Categories!$L$1:$O$1,{0,1,2,3})),0),0)</f>
        <v>0</v>
      </c>
      <c r="I3" s="81">
        <f>IF('All Employee'!I4&gt;=I$1,_xlfn.IFNA(INDEX(Categories!$M$2:$O$20,MATCH(I$2,Categories!$I$2:$I$20,0),LOOKUP($E3,Categories!$L$1:$O$1,{0,1,2,3})),0),0)</f>
        <v>0</v>
      </c>
      <c r="J3" s="81">
        <f>IF('All Employee'!J4&gt;=J$1,_xlfn.IFNA(INDEX(Categories!$M$2:$O$20,MATCH(J$2,Categories!$I$2:$I$20,0),LOOKUP($E3,Categories!$L$1:$O$1,{0,1,2,3})),0),0)</f>
        <v>0</v>
      </c>
      <c r="K3" s="81">
        <f>IF('All Employee'!K4&gt;=K$1,_xlfn.IFNA(INDEX(Categories!$M$2:$O$20,MATCH(K$2,Categories!$I$2:$I$20,0),LOOKUP($E3,Categories!$L$1:$O$1,{0,1,2,3})),0),0)</f>
        <v>0</v>
      </c>
      <c r="L3" s="81">
        <f>IF('All Employee'!L4&gt;=L$1,_xlfn.IFNA(INDEX(Categories!$M$2:$O$20,MATCH(L$2,Categories!$I$2:$I$20,0),LOOKUP($E3,Categories!$L$1:$O$1,{0,1,2,3})),0),0)</f>
        <v>0</v>
      </c>
      <c r="M3" s="81">
        <f>IF('All Employee'!M4&gt;=M$1,_xlfn.IFNA(INDEX(Categories!$M$2:$O$20,MATCH(M$2,Categories!$I$2:$I$20,0),LOOKUP($E3,Categories!$L$1:$O$1,{0,1,2,3})),0),0)</f>
        <v>50</v>
      </c>
      <c r="N3" s="81">
        <f>IF('All Employee'!N4&gt;=N$1,_xlfn.IFNA(INDEX(Categories!$M$2:$O$20,MATCH(N$2,Categories!$I$2:$I$20,0),LOOKUP($E3,Categories!$L$1:$O$1,{0,1,2,3})),0),0)</f>
        <v>0</v>
      </c>
      <c r="O3" s="81">
        <f>IF('All Employee'!O4&gt;=O$1,_xlfn.IFNA(INDEX(Categories!$M$2:$O$20,MATCH(O$2,Categories!$I$2:$I$20,0),LOOKUP($E3,Categories!$L$1:$O$1,{0,1,2,3})),0),0)</f>
        <v>0</v>
      </c>
      <c r="P3" s="81">
        <f>IF('All Employee'!P4&gt;=P$1,_xlfn.IFNA(INDEX(Categories!$M$2:$O$20,MATCH(P$2,Categories!$I$2:$I$20,0),LOOKUP($E3,Categories!$L$1:$O$1,{0,1,2,3})),0),0)</f>
        <v>0</v>
      </c>
      <c r="Q3" s="81">
        <f>IF('All Employee'!Q4&gt;=Q$1,_xlfn.IFNA(INDEX(Categories!$M$2:$O$20,MATCH(Q$2,Categories!$I$2:$I$20,0),LOOKUP($E3,Categories!$L$1:$O$1,{0,1,2,3})),0),0)</f>
        <v>0</v>
      </c>
      <c r="R3" s="81">
        <f>IF('All Employee'!R4&gt;=R$1,_xlfn.IFNA(INDEX(Categories!$M$2:$O$20,MATCH(R$2,Categories!$I$2:$I$20,0),LOOKUP($E3,Categories!$L$1:$O$1,{0,1,2,3})),0),0)</f>
        <v>0</v>
      </c>
      <c r="S3" s="81">
        <f>IF('All Employee'!S4&gt;=S$1,_xlfn.IFNA(INDEX(Categories!$M$2:$O$20,MATCH(S$2,Categories!$I$2:$I$20,0),LOOKUP($E3,Categories!$L$1:$O$1,{0,1,2,3})),0),0)</f>
        <v>25</v>
      </c>
      <c r="T3" s="81">
        <f>IF('All Employee'!T4&gt;=T$1,_xlfn.IFNA(INDEX(Categories!$M$2:$O$20,MATCH(T$2,Categories!$I$2:$I$20,0),LOOKUP($E3,Categories!$L$1:$O$1,{0,1,2,3})),0),0)</f>
        <v>0</v>
      </c>
      <c r="U3" s="81">
        <f>IF('All Employee'!U4&gt;=U$1,_xlfn.IFNA(INDEX(Categories!$M$2:$O$20,MATCH(U$2,Categories!$I$2:$I$20,0),LOOKUP($E3,Categories!$L$1:$O$1,{0,1,2,3})),0),0)</f>
        <v>0</v>
      </c>
      <c r="V3" s="81">
        <f>IF('All Employee'!V4&gt;=V$1,_xlfn.IFNA(INDEX(Categories!$M$2:$O$20,MATCH(V$2,Categories!$I$2:$I$20,0),LOOKUP($E3,Categories!$L$1:$O$1,{0,1,2,3})),0),0)</f>
        <v>0</v>
      </c>
      <c r="W3" s="81">
        <f>IF('All Employee'!W4&gt;=W$1,_xlfn.IFNA(INDEX(Categories!$M$2:$O$20,MATCH(W$2,Categories!$I$2:$I$20,0),LOOKUP($E3,Categories!$L$1:$O$1,{0,1,2,3})),0),0)</f>
        <v>0</v>
      </c>
      <c r="X3" s="81">
        <f>IF('All Employee'!X4&gt;=X$1,_xlfn.IFNA(INDEX(Categories!$M$2:$O$20,MATCH(X$2,Categories!$I$2:$I$20,0),LOOKUP($E3,Categories!$L$1:$O$1,{0,1,2,3})),0),0)</f>
        <v>25</v>
      </c>
      <c r="Y3" s="66">
        <f>SUM(F3:X3)</f>
        <v>125</v>
      </c>
    </row>
    <row r="4" spans="1:25" ht="21" x14ac:dyDescent="0.35">
      <c r="A4" s="63">
        <f>'All Employee'!A5</f>
        <v>123</v>
      </c>
      <c r="B4" s="63" t="str">
        <f>'All Employee'!B5</f>
        <v>Employee : DOE, JOHN</v>
      </c>
      <c r="C4" s="64">
        <f>'All Employee'!C5</f>
        <v>93.13</v>
      </c>
      <c r="D4" s="64">
        <f>'All Employee'!D5</f>
        <v>14527.85</v>
      </c>
      <c r="E4" s="65">
        <f>'All Employee'!E5</f>
        <v>156</v>
      </c>
      <c r="F4" s="81"/>
      <c r="G4" s="58"/>
      <c r="H4" s="59"/>
      <c r="I4" s="58"/>
      <c r="J4" s="60"/>
      <c r="K4" s="58"/>
      <c r="L4" s="59"/>
      <c r="M4" s="58"/>
      <c r="N4" s="59"/>
      <c r="O4" s="58"/>
      <c r="P4" s="59"/>
      <c r="Q4" s="58"/>
      <c r="R4" s="59"/>
      <c r="S4" s="58"/>
      <c r="T4" s="59"/>
      <c r="U4" s="58"/>
      <c r="V4" s="59"/>
      <c r="W4" s="61"/>
      <c r="X4" s="62"/>
      <c r="Y4" s="67">
        <f>SUM(F4:X4)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30"/>
  <sheetViews>
    <sheetView workbookViewId="0">
      <selection activeCell="E5" sqref="E5"/>
    </sheetView>
  </sheetViews>
  <sheetFormatPr defaultRowHeight="12.75" x14ac:dyDescent="0.2"/>
  <cols>
    <col min="1" max="1" width="12.85546875" bestFit="1" customWidth="1"/>
    <col min="2" max="2" width="40.5703125" bestFit="1" customWidth="1"/>
    <col min="3" max="3" width="21.140625" bestFit="1" customWidth="1"/>
  </cols>
  <sheetData>
    <row r="1" spans="1:9" x14ac:dyDescent="0.2">
      <c r="A1" t="s">
        <v>12</v>
      </c>
      <c r="B1" t="s">
        <v>13</v>
      </c>
      <c r="C1" t="s">
        <v>14</v>
      </c>
      <c r="D1" t="s">
        <v>15</v>
      </c>
      <c r="E1" t="s">
        <v>16</v>
      </c>
      <c r="F1" t="s">
        <v>17</v>
      </c>
      <c r="G1" t="s">
        <v>18</v>
      </c>
      <c r="H1" t="s">
        <v>19</v>
      </c>
      <c r="I1" t="s">
        <v>20</v>
      </c>
    </row>
    <row r="2" spans="1:9" x14ac:dyDescent="0.2">
      <c r="A2" s="53" t="s">
        <v>168</v>
      </c>
      <c r="B2" s="53" t="s">
        <v>169</v>
      </c>
      <c r="C2" s="53" t="s">
        <v>170</v>
      </c>
      <c r="D2" t="s">
        <v>21</v>
      </c>
      <c r="E2" t="s">
        <v>22</v>
      </c>
      <c r="F2">
        <v>156</v>
      </c>
      <c r="I2" s="5">
        <v>1.4993055555555557</v>
      </c>
    </row>
    <row r="3" spans="1:9" x14ac:dyDescent="0.2">
      <c r="A3" s="53" t="s">
        <v>168</v>
      </c>
      <c r="B3" s="53" t="s">
        <v>169</v>
      </c>
      <c r="C3" s="53" t="s">
        <v>170</v>
      </c>
      <c r="D3" t="s">
        <v>21</v>
      </c>
      <c r="E3" t="s">
        <v>23</v>
      </c>
      <c r="F3">
        <v>156</v>
      </c>
      <c r="G3" s="4">
        <v>16677.37</v>
      </c>
      <c r="H3">
        <v>100</v>
      </c>
      <c r="I3">
        <v>106.91</v>
      </c>
    </row>
    <row r="4" spans="1:9" x14ac:dyDescent="0.2">
      <c r="A4" s="53" t="s">
        <v>168</v>
      </c>
      <c r="B4" s="53" t="s">
        <v>169</v>
      </c>
      <c r="C4" s="53" t="s">
        <v>170</v>
      </c>
      <c r="D4" t="s">
        <v>21</v>
      </c>
      <c r="E4" t="s">
        <v>4</v>
      </c>
      <c r="F4">
        <v>156</v>
      </c>
      <c r="G4" s="4">
        <v>14527.85</v>
      </c>
      <c r="H4">
        <v>100</v>
      </c>
      <c r="I4">
        <v>93.13</v>
      </c>
    </row>
    <row r="5" spans="1:9" x14ac:dyDescent="0.2">
      <c r="A5" s="53" t="s">
        <v>168</v>
      </c>
      <c r="B5" s="53" t="s">
        <v>169</v>
      </c>
      <c r="C5" s="53" t="s">
        <v>170</v>
      </c>
      <c r="D5" t="s">
        <v>21</v>
      </c>
      <c r="E5" t="s">
        <v>25</v>
      </c>
      <c r="F5">
        <v>38</v>
      </c>
      <c r="G5">
        <v>790.62</v>
      </c>
      <c r="H5">
        <v>24.4</v>
      </c>
      <c r="I5">
        <v>5.07</v>
      </c>
    </row>
    <row r="6" spans="1:9" x14ac:dyDescent="0.2">
      <c r="A6" s="53" t="s">
        <v>168</v>
      </c>
      <c r="B6" s="53" t="s">
        <v>169</v>
      </c>
      <c r="C6" s="53" t="s">
        <v>170</v>
      </c>
      <c r="D6" t="s">
        <v>21</v>
      </c>
      <c r="E6" t="s">
        <v>52</v>
      </c>
      <c r="F6">
        <v>34</v>
      </c>
      <c r="G6">
        <v>134</v>
      </c>
      <c r="H6">
        <v>21.5</v>
      </c>
      <c r="I6">
        <v>0.86</v>
      </c>
    </row>
    <row r="7" spans="1:9" x14ac:dyDescent="0.2">
      <c r="A7" s="53" t="s">
        <v>168</v>
      </c>
      <c r="B7" s="53" t="s">
        <v>169</v>
      </c>
      <c r="C7" s="53" t="s">
        <v>170</v>
      </c>
      <c r="D7" t="s">
        <v>21</v>
      </c>
      <c r="E7" t="s">
        <v>26</v>
      </c>
      <c r="F7">
        <v>2</v>
      </c>
      <c r="G7">
        <v>299.98</v>
      </c>
      <c r="H7">
        <v>1.3</v>
      </c>
      <c r="I7">
        <v>1.92</v>
      </c>
    </row>
    <row r="8" spans="1:9" x14ac:dyDescent="0.2">
      <c r="A8" s="53" t="s">
        <v>168</v>
      </c>
      <c r="B8" s="53" t="s">
        <v>169</v>
      </c>
      <c r="C8" s="53" t="s">
        <v>170</v>
      </c>
      <c r="D8" t="s">
        <v>21</v>
      </c>
      <c r="E8" t="s">
        <v>27</v>
      </c>
      <c r="F8">
        <v>1</v>
      </c>
      <c r="G8">
        <v>99.99</v>
      </c>
      <c r="H8">
        <v>0.6</v>
      </c>
      <c r="I8">
        <v>0.64</v>
      </c>
    </row>
    <row r="9" spans="1:9" x14ac:dyDescent="0.2">
      <c r="A9" s="53" t="s">
        <v>168</v>
      </c>
      <c r="B9" s="53" t="s">
        <v>169</v>
      </c>
      <c r="C9" s="53" t="s">
        <v>170</v>
      </c>
      <c r="D9" t="s">
        <v>21</v>
      </c>
      <c r="E9" t="s">
        <v>28</v>
      </c>
      <c r="F9">
        <v>1</v>
      </c>
      <c r="G9">
        <v>89.99</v>
      </c>
      <c r="H9">
        <v>0.6</v>
      </c>
      <c r="I9">
        <v>0.57999999999999996</v>
      </c>
    </row>
    <row r="10" spans="1:9" x14ac:dyDescent="0.2">
      <c r="A10" s="53" t="s">
        <v>168</v>
      </c>
      <c r="B10" s="53" t="s">
        <v>169</v>
      </c>
      <c r="C10" s="53" t="s">
        <v>170</v>
      </c>
      <c r="D10" t="s">
        <v>21</v>
      </c>
      <c r="E10" t="s">
        <v>54</v>
      </c>
      <c r="F10">
        <v>3</v>
      </c>
      <c r="G10">
        <v>439.94</v>
      </c>
      <c r="H10">
        <v>1.9</v>
      </c>
      <c r="I10">
        <v>2.82</v>
      </c>
    </row>
    <row r="11" spans="1:9" x14ac:dyDescent="0.2">
      <c r="A11" s="53" t="s">
        <v>168</v>
      </c>
      <c r="B11" s="53" t="s">
        <v>169</v>
      </c>
      <c r="C11" s="53" t="s">
        <v>170</v>
      </c>
      <c r="D11" t="s">
        <v>21</v>
      </c>
      <c r="E11" t="s">
        <v>29</v>
      </c>
      <c r="F11">
        <v>6</v>
      </c>
      <c r="G11">
        <v>0</v>
      </c>
      <c r="H11">
        <v>3.8</v>
      </c>
      <c r="I11">
        <v>0</v>
      </c>
    </row>
    <row r="12" spans="1:9" x14ac:dyDescent="0.2">
      <c r="A12" s="53" t="s">
        <v>168</v>
      </c>
      <c r="B12" s="53" t="s">
        <v>169</v>
      </c>
      <c r="C12" s="53" t="s">
        <v>170</v>
      </c>
      <c r="D12" t="s">
        <v>21</v>
      </c>
      <c r="E12" t="s">
        <v>30</v>
      </c>
      <c r="G12">
        <v>0</v>
      </c>
      <c r="H12">
        <v>0</v>
      </c>
      <c r="I12">
        <v>0</v>
      </c>
    </row>
    <row r="13" spans="1:9" x14ac:dyDescent="0.2">
      <c r="A13" s="53" t="s">
        <v>168</v>
      </c>
      <c r="B13" s="53" t="s">
        <v>169</v>
      </c>
      <c r="C13" s="53" t="s">
        <v>170</v>
      </c>
      <c r="D13" t="s">
        <v>21</v>
      </c>
      <c r="E13" t="s">
        <v>31</v>
      </c>
      <c r="F13">
        <v>1</v>
      </c>
      <c r="G13">
        <v>659.97</v>
      </c>
      <c r="H13">
        <v>0.6</v>
      </c>
      <c r="I13">
        <v>4.2300000000000004</v>
      </c>
    </row>
    <row r="14" spans="1:9" x14ac:dyDescent="0.2">
      <c r="A14" s="53" t="s">
        <v>168</v>
      </c>
      <c r="B14" s="53" t="s">
        <v>169</v>
      </c>
      <c r="C14" s="53" t="s">
        <v>170</v>
      </c>
      <c r="D14" t="s">
        <v>21</v>
      </c>
      <c r="E14" t="s">
        <v>55</v>
      </c>
      <c r="F14">
        <v>2</v>
      </c>
      <c r="G14">
        <v>219.99</v>
      </c>
      <c r="H14">
        <v>1.3</v>
      </c>
      <c r="I14">
        <v>1.41</v>
      </c>
    </row>
    <row r="15" spans="1:9" x14ac:dyDescent="0.2">
      <c r="A15" s="53" t="s">
        <v>168</v>
      </c>
      <c r="B15" s="53" t="s">
        <v>169</v>
      </c>
      <c r="C15" s="53" t="s">
        <v>170</v>
      </c>
      <c r="D15" t="s">
        <v>21</v>
      </c>
      <c r="E15" t="s">
        <v>33</v>
      </c>
      <c r="F15">
        <v>18</v>
      </c>
      <c r="G15">
        <v>719.82</v>
      </c>
      <c r="H15">
        <v>11.5</v>
      </c>
      <c r="I15">
        <v>4.6100000000000003</v>
      </c>
    </row>
    <row r="16" spans="1:9" x14ac:dyDescent="0.2">
      <c r="A16" s="53" t="s">
        <v>168</v>
      </c>
      <c r="B16" s="53" t="s">
        <v>169</v>
      </c>
      <c r="C16" s="53" t="s">
        <v>170</v>
      </c>
      <c r="D16" t="s">
        <v>21</v>
      </c>
      <c r="E16" t="s">
        <v>34</v>
      </c>
      <c r="G16">
        <v>59.99</v>
      </c>
      <c r="H16">
        <v>0</v>
      </c>
      <c r="I16">
        <v>0.38</v>
      </c>
    </row>
    <row r="17" spans="1:9" x14ac:dyDescent="0.2">
      <c r="A17" s="53" t="s">
        <v>168</v>
      </c>
      <c r="B17" s="53" t="s">
        <v>169</v>
      </c>
      <c r="C17" s="53" t="s">
        <v>170</v>
      </c>
      <c r="D17" t="s">
        <v>21</v>
      </c>
      <c r="E17" t="s">
        <v>56</v>
      </c>
      <c r="F17">
        <v>1</v>
      </c>
      <c r="G17">
        <v>79.989999999999995</v>
      </c>
      <c r="H17">
        <v>0.6</v>
      </c>
      <c r="I17">
        <v>0.51</v>
      </c>
    </row>
    <row r="18" spans="1:9" x14ac:dyDescent="0.2">
      <c r="A18" s="53" t="s">
        <v>168</v>
      </c>
      <c r="B18" s="53" t="s">
        <v>169</v>
      </c>
      <c r="C18" s="53" t="s">
        <v>170</v>
      </c>
      <c r="D18" t="s">
        <v>21</v>
      </c>
      <c r="E18" t="s">
        <v>57</v>
      </c>
      <c r="F18">
        <v>1</v>
      </c>
      <c r="G18">
        <v>89.99</v>
      </c>
      <c r="H18">
        <v>0.6</v>
      </c>
      <c r="I18">
        <v>0.57999999999999996</v>
      </c>
    </row>
    <row r="19" spans="1:9" x14ac:dyDescent="0.2">
      <c r="A19" s="53" t="s">
        <v>168</v>
      </c>
      <c r="B19" s="53" t="s">
        <v>169</v>
      </c>
      <c r="C19" s="53" t="s">
        <v>170</v>
      </c>
      <c r="D19" t="s">
        <v>21</v>
      </c>
      <c r="E19" t="s">
        <v>36</v>
      </c>
      <c r="F19">
        <v>1</v>
      </c>
      <c r="G19">
        <v>69.989999999999995</v>
      </c>
      <c r="H19">
        <v>0.6</v>
      </c>
      <c r="I19">
        <v>0.45</v>
      </c>
    </row>
    <row r="20" spans="1:9" x14ac:dyDescent="0.2">
      <c r="A20" s="53" t="s">
        <v>168</v>
      </c>
      <c r="B20" s="53" t="s">
        <v>169</v>
      </c>
      <c r="C20" s="53" t="s">
        <v>170</v>
      </c>
      <c r="D20" t="s">
        <v>21</v>
      </c>
      <c r="E20" t="s">
        <v>38</v>
      </c>
      <c r="F20">
        <v>22</v>
      </c>
      <c r="G20">
        <v>143.76</v>
      </c>
      <c r="H20">
        <v>14.1</v>
      </c>
      <c r="I20">
        <v>0.92</v>
      </c>
    </row>
    <row r="21" spans="1:9" x14ac:dyDescent="0.2">
      <c r="A21" s="53" t="s">
        <v>168</v>
      </c>
      <c r="B21" s="53" t="s">
        <v>169</v>
      </c>
      <c r="C21" s="53" t="s">
        <v>170</v>
      </c>
      <c r="D21" t="s">
        <v>21</v>
      </c>
      <c r="E21" t="s">
        <v>58</v>
      </c>
      <c r="F21">
        <v>1</v>
      </c>
      <c r="G21">
        <v>69.989999999999995</v>
      </c>
      <c r="H21">
        <v>0.6</v>
      </c>
      <c r="I21">
        <v>0.45</v>
      </c>
    </row>
    <row r="22" spans="1:9" x14ac:dyDescent="0.2">
      <c r="A22" s="53" t="s">
        <v>168</v>
      </c>
      <c r="B22" s="53" t="s">
        <v>169</v>
      </c>
      <c r="C22" s="53" t="s">
        <v>170</v>
      </c>
      <c r="D22" t="s">
        <v>21</v>
      </c>
      <c r="E22" t="s">
        <v>43</v>
      </c>
      <c r="F22">
        <v>16</v>
      </c>
      <c r="G22">
        <v>401.84</v>
      </c>
      <c r="H22">
        <v>10.3</v>
      </c>
      <c r="I22">
        <v>2.58</v>
      </c>
    </row>
    <row r="23" spans="1:9" x14ac:dyDescent="0.2">
      <c r="A23" s="53" t="s">
        <v>168</v>
      </c>
      <c r="B23" s="53" t="s">
        <v>169</v>
      </c>
      <c r="C23" s="53" t="s">
        <v>170</v>
      </c>
      <c r="D23" t="s">
        <v>21</v>
      </c>
      <c r="E23" t="s">
        <v>44</v>
      </c>
      <c r="G23">
        <v>2</v>
      </c>
      <c r="H23">
        <v>0</v>
      </c>
      <c r="I23">
        <v>0.01</v>
      </c>
    </row>
    <row r="24" spans="1:9" x14ac:dyDescent="0.2">
      <c r="A24" s="53" t="s">
        <v>168</v>
      </c>
      <c r="B24" s="53" t="s">
        <v>169</v>
      </c>
      <c r="C24" s="53" t="s">
        <v>170</v>
      </c>
      <c r="D24" t="s">
        <v>21</v>
      </c>
      <c r="E24" t="s">
        <v>45</v>
      </c>
      <c r="F24">
        <v>66</v>
      </c>
      <c r="G24" s="4">
        <v>3070.74</v>
      </c>
      <c r="H24">
        <v>42.3</v>
      </c>
      <c r="I24">
        <v>19.68</v>
      </c>
    </row>
    <row r="25" spans="1:9" x14ac:dyDescent="0.2">
      <c r="A25" s="53" t="s">
        <v>168</v>
      </c>
      <c r="B25" s="53" t="s">
        <v>169</v>
      </c>
      <c r="C25" s="53" t="s">
        <v>170</v>
      </c>
      <c r="D25" t="s">
        <v>21</v>
      </c>
      <c r="E25" t="s">
        <v>46</v>
      </c>
      <c r="F25">
        <v>29</v>
      </c>
      <c r="G25" s="4">
        <v>2221.91</v>
      </c>
      <c r="H25">
        <v>18.600000000000001</v>
      </c>
      <c r="I25">
        <v>14.24</v>
      </c>
    </row>
    <row r="26" spans="1:9" x14ac:dyDescent="0.2">
      <c r="A26" s="53" t="s">
        <v>168</v>
      </c>
      <c r="B26" s="53" t="s">
        <v>169</v>
      </c>
      <c r="C26" s="53" t="s">
        <v>170</v>
      </c>
      <c r="D26" t="s">
        <v>21</v>
      </c>
      <c r="E26" t="s">
        <v>47</v>
      </c>
      <c r="F26">
        <v>57</v>
      </c>
      <c r="G26" s="4">
        <v>5811.22</v>
      </c>
      <c r="H26">
        <v>36.5</v>
      </c>
      <c r="I26">
        <v>37.25</v>
      </c>
    </row>
    <row r="27" spans="1:9" x14ac:dyDescent="0.2">
      <c r="A27" s="53" t="s">
        <v>168</v>
      </c>
      <c r="B27" s="53" t="s">
        <v>169</v>
      </c>
      <c r="C27" s="53" t="s">
        <v>170</v>
      </c>
      <c r="D27" t="s">
        <v>21</v>
      </c>
      <c r="E27" t="s">
        <v>48</v>
      </c>
      <c r="F27">
        <v>1</v>
      </c>
      <c r="G27">
        <v>69.989999999999995</v>
      </c>
      <c r="H27">
        <v>0.6</v>
      </c>
      <c r="I27">
        <v>0.45</v>
      </c>
    </row>
    <row r="28" spans="1:9" x14ac:dyDescent="0.2">
      <c r="A28" s="53" t="s">
        <v>168</v>
      </c>
      <c r="B28" s="53" t="s">
        <v>169</v>
      </c>
      <c r="C28" s="53" t="s">
        <v>170</v>
      </c>
      <c r="D28" t="s">
        <v>21</v>
      </c>
      <c r="E28" t="s">
        <v>49</v>
      </c>
      <c r="F28">
        <v>5</v>
      </c>
      <c r="G28">
        <v>699.95</v>
      </c>
      <c r="H28">
        <v>3.2</v>
      </c>
      <c r="I28">
        <v>4.49</v>
      </c>
    </row>
    <row r="29" spans="1:9" x14ac:dyDescent="0.2">
      <c r="A29" s="53" t="s">
        <v>168</v>
      </c>
      <c r="B29" s="53" t="s">
        <v>169</v>
      </c>
      <c r="C29" s="53" t="s">
        <v>170</v>
      </c>
      <c r="D29" t="s">
        <v>21</v>
      </c>
      <c r="E29" t="s">
        <v>59</v>
      </c>
      <c r="F29">
        <v>1</v>
      </c>
      <c r="G29">
        <v>4</v>
      </c>
      <c r="H29">
        <v>0.6</v>
      </c>
      <c r="I29">
        <v>0.03</v>
      </c>
    </row>
    <row r="30" spans="1:9" x14ac:dyDescent="0.2">
      <c r="A30" s="53" t="s">
        <v>168</v>
      </c>
      <c r="B30" s="53" t="s">
        <v>169</v>
      </c>
      <c r="C30" s="53" t="s">
        <v>170</v>
      </c>
      <c r="D30" t="s">
        <v>21</v>
      </c>
      <c r="E30" t="s">
        <v>50</v>
      </c>
      <c r="F30">
        <v>16</v>
      </c>
      <c r="G30">
        <v>429.71</v>
      </c>
      <c r="H30">
        <v>10.3</v>
      </c>
      <c r="I30">
        <v>2.75</v>
      </c>
    </row>
  </sheetData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30834-D37A-4E44-A407-B88B6F2F5633}">
  <dimension ref="A1:Q30"/>
  <sheetViews>
    <sheetView workbookViewId="0">
      <selection activeCell="L2" sqref="L2"/>
    </sheetView>
  </sheetViews>
  <sheetFormatPr defaultRowHeight="21" x14ac:dyDescent="0.35"/>
  <cols>
    <col min="1" max="1" width="10.140625" style="10" customWidth="1"/>
    <col min="2" max="3" width="25.7109375" style="10" customWidth="1"/>
    <col min="4" max="4" width="5.140625" style="10" customWidth="1"/>
    <col min="5" max="5" width="29.42578125" style="10" customWidth="1"/>
    <col min="6" max="6" width="11.85546875" style="10" customWidth="1"/>
    <col min="7" max="7" width="4.42578125" style="10" customWidth="1"/>
    <col min="8" max="8" width="7.5703125" style="10" customWidth="1"/>
    <col min="9" max="9" width="9.140625" style="10" customWidth="1"/>
    <col min="10" max="10" width="7.5703125" style="11" bestFit="1" customWidth="1"/>
    <col min="11" max="11" width="28.7109375" style="36" bestFit="1" customWidth="1"/>
    <col min="12" max="12" width="11.5703125" style="10" bestFit="1" customWidth="1"/>
    <col min="13" max="13" width="10.5703125" style="11" bestFit="1" customWidth="1"/>
    <col min="14" max="14" width="15.5703125" style="10" bestFit="1" customWidth="1"/>
    <col min="15" max="15" width="13.140625" style="10" bestFit="1" customWidth="1"/>
    <col min="16" max="16" width="9.140625" style="10"/>
    <col min="17" max="17" width="9.140625" style="14"/>
    <col min="18" max="16384" width="9.140625" style="10"/>
  </cols>
  <sheetData>
    <row r="1" spans="1:15" x14ac:dyDescent="0.35">
      <c r="A1" s="6" t="s">
        <v>66</v>
      </c>
      <c r="B1" s="7" t="s">
        <v>67</v>
      </c>
      <c r="C1" s="7" t="s">
        <v>68</v>
      </c>
      <c r="D1" s="8" t="s">
        <v>69</v>
      </c>
      <c r="E1" s="6" t="s">
        <v>70</v>
      </c>
      <c r="F1" s="9" t="s">
        <v>71</v>
      </c>
      <c r="G1" s="7" t="s">
        <v>60</v>
      </c>
      <c r="H1" s="7" t="s">
        <v>72</v>
      </c>
      <c r="J1" s="11" t="s">
        <v>73</v>
      </c>
      <c r="K1" s="12" t="s">
        <v>74</v>
      </c>
      <c r="L1" s="13" t="s">
        <v>75</v>
      </c>
      <c r="M1" s="11">
        <v>100</v>
      </c>
      <c r="N1" s="11">
        <v>250</v>
      </c>
      <c r="O1" s="11">
        <v>400</v>
      </c>
    </row>
    <row r="2" spans="1:15" x14ac:dyDescent="0.35">
      <c r="A2" s="15" t="s">
        <v>24</v>
      </c>
      <c r="B2" s="16" t="s">
        <v>76</v>
      </c>
      <c r="C2" s="16" t="s">
        <v>77</v>
      </c>
      <c r="D2" s="17" t="s">
        <v>24</v>
      </c>
      <c r="E2" s="18" t="s">
        <v>78</v>
      </c>
      <c r="F2" s="19"/>
      <c r="G2" s="16">
        <v>2</v>
      </c>
      <c r="H2" s="16">
        <v>1</v>
      </c>
      <c r="I2" s="10" t="s">
        <v>24</v>
      </c>
      <c r="J2" s="11">
        <v>1</v>
      </c>
      <c r="K2" s="20" t="s">
        <v>171</v>
      </c>
      <c r="L2" s="77">
        <v>3</v>
      </c>
      <c r="M2" s="21">
        <v>25</v>
      </c>
      <c r="N2" s="21">
        <v>25</v>
      </c>
      <c r="O2" s="21">
        <v>50</v>
      </c>
    </row>
    <row r="3" spans="1:15" x14ac:dyDescent="0.35">
      <c r="A3" s="15" t="s">
        <v>25</v>
      </c>
      <c r="B3" s="16" t="s">
        <v>80</v>
      </c>
      <c r="C3" s="16" t="s">
        <v>77</v>
      </c>
      <c r="D3" s="22" t="s">
        <v>25</v>
      </c>
      <c r="E3" s="23" t="s">
        <v>80</v>
      </c>
      <c r="F3" s="19"/>
      <c r="G3" s="16">
        <v>3</v>
      </c>
      <c r="H3" s="16">
        <v>2</v>
      </c>
      <c r="I3" s="10" t="s">
        <v>25</v>
      </c>
      <c r="J3" s="11">
        <v>2</v>
      </c>
      <c r="K3" s="20" t="s">
        <v>172</v>
      </c>
      <c r="L3" s="77">
        <v>18</v>
      </c>
      <c r="M3" s="21">
        <v>25</v>
      </c>
      <c r="N3" s="21">
        <v>50</v>
      </c>
      <c r="O3" s="21">
        <v>75</v>
      </c>
    </row>
    <row r="4" spans="1:15" x14ac:dyDescent="0.35">
      <c r="A4" s="15" t="s">
        <v>79</v>
      </c>
      <c r="B4" s="16" t="s">
        <v>80</v>
      </c>
      <c r="C4" s="16" t="s">
        <v>81</v>
      </c>
      <c r="D4" s="22" t="s">
        <v>25</v>
      </c>
      <c r="E4" s="23" t="s">
        <v>82</v>
      </c>
      <c r="F4" s="19"/>
      <c r="G4" s="16">
        <v>4</v>
      </c>
      <c r="H4" s="16">
        <v>2</v>
      </c>
      <c r="I4" s="10" t="s">
        <v>85</v>
      </c>
      <c r="J4" s="11">
        <v>3</v>
      </c>
      <c r="K4" s="20" t="s">
        <v>173</v>
      </c>
      <c r="L4" s="77">
        <v>4</v>
      </c>
      <c r="M4" s="21">
        <v>50</v>
      </c>
      <c r="N4" s="21">
        <v>75</v>
      </c>
      <c r="O4" s="21">
        <v>100</v>
      </c>
    </row>
    <row r="5" spans="1:15" x14ac:dyDescent="0.35">
      <c r="A5" s="24" t="s">
        <v>49</v>
      </c>
      <c r="B5" s="16" t="s">
        <v>83</v>
      </c>
      <c r="C5" s="16" t="s">
        <v>84</v>
      </c>
      <c r="D5" s="16" t="s">
        <v>85</v>
      </c>
      <c r="E5" s="25" t="s">
        <v>86</v>
      </c>
      <c r="F5" s="19"/>
      <c r="G5" s="16">
        <v>5</v>
      </c>
      <c r="H5" s="16">
        <v>3</v>
      </c>
      <c r="I5" s="10" t="s">
        <v>155</v>
      </c>
      <c r="J5" s="11">
        <v>4</v>
      </c>
      <c r="K5" s="20" t="s">
        <v>174</v>
      </c>
      <c r="L5" s="77">
        <v>3</v>
      </c>
      <c r="M5" s="21">
        <v>25</v>
      </c>
      <c r="N5" s="21">
        <v>50</v>
      </c>
      <c r="O5" s="21">
        <v>75</v>
      </c>
    </row>
    <row r="6" spans="1:15" x14ac:dyDescent="0.35">
      <c r="A6" s="24" t="s">
        <v>85</v>
      </c>
      <c r="B6" s="16" t="s">
        <v>83</v>
      </c>
      <c r="C6" s="16" t="s">
        <v>84</v>
      </c>
      <c r="D6" s="16" t="s">
        <v>85</v>
      </c>
      <c r="E6" s="25" t="s">
        <v>87</v>
      </c>
      <c r="F6" s="19"/>
      <c r="G6" s="16">
        <v>6</v>
      </c>
      <c r="H6" s="16">
        <v>3</v>
      </c>
      <c r="I6" s="10" t="s">
        <v>156</v>
      </c>
      <c r="J6" s="11">
        <v>5</v>
      </c>
      <c r="K6" s="20" t="s">
        <v>6</v>
      </c>
      <c r="L6" s="77">
        <v>3</v>
      </c>
      <c r="M6" s="21">
        <v>25</v>
      </c>
      <c r="N6" s="21">
        <v>25</v>
      </c>
      <c r="O6" s="21">
        <v>50</v>
      </c>
    </row>
    <row r="7" spans="1:15" x14ac:dyDescent="0.35">
      <c r="A7" s="24" t="s">
        <v>85</v>
      </c>
      <c r="B7" s="16" t="s">
        <v>83</v>
      </c>
      <c r="C7" s="16" t="s">
        <v>88</v>
      </c>
      <c r="D7" s="16" t="s">
        <v>85</v>
      </c>
      <c r="E7" s="25" t="s">
        <v>89</v>
      </c>
      <c r="F7" s="19"/>
      <c r="G7" s="16">
        <v>7</v>
      </c>
      <c r="H7" s="16">
        <v>3</v>
      </c>
      <c r="I7" s="10" t="s">
        <v>102</v>
      </c>
      <c r="J7" s="11">
        <v>6</v>
      </c>
      <c r="K7" s="20" t="s">
        <v>61</v>
      </c>
      <c r="L7" s="77">
        <v>2</v>
      </c>
      <c r="M7" s="21">
        <v>50</v>
      </c>
      <c r="N7" s="21">
        <v>75</v>
      </c>
      <c r="O7" s="21">
        <v>100</v>
      </c>
    </row>
    <row r="8" spans="1:15" x14ac:dyDescent="0.35">
      <c r="A8" s="24" t="s">
        <v>48</v>
      </c>
      <c r="B8" s="16" t="s">
        <v>83</v>
      </c>
      <c r="C8" s="16" t="s">
        <v>90</v>
      </c>
      <c r="D8" s="16" t="s">
        <v>85</v>
      </c>
      <c r="E8" s="25" t="s">
        <v>91</v>
      </c>
      <c r="F8" s="19"/>
      <c r="G8" s="16">
        <v>8</v>
      </c>
      <c r="H8" s="16">
        <v>3</v>
      </c>
      <c r="I8" s="10" t="s">
        <v>157</v>
      </c>
      <c r="J8" s="11">
        <v>7</v>
      </c>
      <c r="K8" s="20" t="s">
        <v>7</v>
      </c>
      <c r="L8" s="77">
        <v>3</v>
      </c>
      <c r="M8" s="21">
        <v>50</v>
      </c>
      <c r="N8" s="21">
        <v>75</v>
      </c>
      <c r="O8" s="21">
        <v>100</v>
      </c>
    </row>
    <row r="9" spans="1:15" x14ac:dyDescent="0.35">
      <c r="A9" s="24" t="s">
        <v>48</v>
      </c>
      <c r="B9" s="16" t="s">
        <v>83</v>
      </c>
      <c r="C9" s="16" t="s">
        <v>92</v>
      </c>
      <c r="D9" s="16" t="s">
        <v>85</v>
      </c>
      <c r="E9" s="25" t="s">
        <v>93</v>
      </c>
      <c r="F9" s="19"/>
      <c r="G9" s="16">
        <v>9</v>
      </c>
      <c r="H9" s="16">
        <v>3</v>
      </c>
      <c r="I9" s="10" t="s">
        <v>33</v>
      </c>
      <c r="J9" s="11">
        <v>8</v>
      </c>
      <c r="K9" s="20" t="s">
        <v>8</v>
      </c>
      <c r="L9" s="77">
        <v>10</v>
      </c>
      <c r="M9" s="21">
        <v>50</v>
      </c>
      <c r="N9" s="21">
        <v>75</v>
      </c>
      <c r="O9" s="21">
        <v>100</v>
      </c>
    </row>
    <row r="10" spans="1:15" x14ac:dyDescent="0.35">
      <c r="A10" s="24" t="s">
        <v>30</v>
      </c>
      <c r="B10" s="16" t="s">
        <v>94</v>
      </c>
      <c r="C10" s="16" t="s">
        <v>95</v>
      </c>
      <c r="D10" s="26" t="s">
        <v>26</v>
      </c>
      <c r="E10" s="25" t="s">
        <v>96</v>
      </c>
      <c r="F10" s="19"/>
      <c r="G10" s="16">
        <v>10</v>
      </c>
      <c r="H10" s="16">
        <v>4</v>
      </c>
      <c r="I10" s="10" t="s">
        <v>158</v>
      </c>
      <c r="J10" s="11">
        <v>9</v>
      </c>
      <c r="K10" s="20" t="s">
        <v>0</v>
      </c>
      <c r="L10" s="77">
        <v>2</v>
      </c>
      <c r="M10" s="21">
        <v>50</v>
      </c>
      <c r="N10" s="21">
        <v>75</v>
      </c>
      <c r="O10" s="21">
        <v>100</v>
      </c>
    </row>
    <row r="11" spans="1:15" x14ac:dyDescent="0.35">
      <c r="A11" s="15" t="s">
        <v>32</v>
      </c>
      <c r="B11" s="16" t="s">
        <v>97</v>
      </c>
      <c r="C11" s="16" t="s">
        <v>98</v>
      </c>
      <c r="D11" s="17" t="s">
        <v>32</v>
      </c>
      <c r="E11" s="25" t="s">
        <v>99</v>
      </c>
      <c r="F11" s="19"/>
      <c r="G11" s="16">
        <v>11</v>
      </c>
      <c r="H11" s="16">
        <v>5</v>
      </c>
      <c r="I11" s="10" t="s">
        <v>110</v>
      </c>
      <c r="J11" s="11">
        <v>10</v>
      </c>
      <c r="K11" s="20" t="s">
        <v>9</v>
      </c>
      <c r="L11" s="77">
        <v>2</v>
      </c>
      <c r="M11" s="21">
        <v>50</v>
      </c>
      <c r="N11" s="21">
        <v>75</v>
      </c>
      <c r="O11" s="21">
        <v>100</v>
      </c>
    </row>
    <row r="12" spans="1:15" x14ac:dyDescent="0.35">
      <c r="A12" s="15" t="s">
        <v>28</v>
      </c>
      <c r="B12" s="16" t="s">
        <v>100</v>
      </c>
      <c r="C12" s="16" t="s">
        <v>101</v>
      </c>
      <c r="D12" s="17" t="s">
        <v>102</v>
      </c>
      <c r="E12" s="27" t="s">
        <v>100</v>
      </c>
      <c r="F12" s="19"/>
      <c r="G12" s="16">
        <v>12</v>
      </c>
      <c r="H12" s="16">
        <v>6</v>
      </c>
      <c r="I12" s="10" t="s">
        <v>116</v>
      </c>
      <c r="J12" s="11">
        <v>11</v>
      </c>
      <c r="K12" s="20" t="s">
        <v>5</v>
      </c>
      <c r="L12" s="77">
        <v>5</v>
      </c>
      <c r="M12" s="21">
        <v>50</v>
      </c>
      <c r="N12" s="21">
        <v>75</v>
      </c>
      <c r="O12" s="21">
        <v>100</v>
      </c>
    </row>
    <row r="13" spans="1:15" x14ac:dyDescent="0.35">
      <c r="A13" s="28" t="s">
        <v>27</v>
      </c>
      <c r="B13" s="16" t="s">
        <v>103</v>
      </c>
      <c r="C13" s="16" t="s">
        <v>104</v>
      </c>
      <c r="D13" s="26" t="s">
        <v>105</v>
      </c>
      <c r="E13" s="29" t="s">
        <v>103</v>
      </c>
      <c r="F13" s="19"/>
      <c r="G13" s="16">
        <v>13</v>
      </c>
      <c r="H13" s="16">
        <v>7</v>
      </c>
      <c r="I13" s="10" t="s">
        <v>159</v>
      </c>
      <c r="J13" s="11">
        <v>12</v>
      </c>
      <c r="K13" s="20" t="s">
        <v>62</v>
      </c>
      <c r="L13" s="77">
        <v>2</v>
      </c>
      <c r="M13" s="21">
        <v>50</v>
      </c>
      <c r="N13" s="21">
        <v>75</v>
      </c>
      <c r="O13" s="21">
        <v>100</v>
      </c>
    </row>
    <row r="14" spans="1:15" x14ac:dyDescent="0.35">
      <c r="A14" s="30" t="s">
        <v>33</v>
      </c>
      <c r="B14" s="16" t="s">
        <v>106</v>
      </c>
      <c r="C14" s="16" t="s">
        <v>77</v>
      </c>
      <c r="D14" s="22" t="s">
        <v>33</v>
      </c>
      <c r="E14" s="23" t="s">
        <v>106</v>
      </c>
      <c r="F14" s="19"/>
      <c r="G14" s="16">
        <v>14</v>
      </c>
      <c r="H14" s="16">
        <v>8</v>
      </c>
      <c r="I14" s="10" t="s">
        <v>160</v>
      </c>
      <c r="J14" s="11">
        <v>13</v>
      </c>
      <c r="K14" s="20" t="s">
        <v>10</v>
      </c>
      <c r="L14" s="77">
        <v>2</v>
      </c>
      <c r="M14" s="21">
        <v>50</v>
      </c>
      <c r="N14" s="21">
        <v>75</v>
      </c>
      <c r="O14" s="21">
        <v>100</v>
      </c>
    </row>
    <row r="15" spans="1:15" x14ac:dyDescent="0.35">
      <c r="A15" s="15" t="s">
        <v>56</v>
      </c>
      <c r="B15" s="16" t="s">
        <v>107</v>
      </c>
      <c r="C15" s="16" t="s">
        <v>108</v>
      </c>
      <c r="D15" s="17" t="s">
        <v>56</v>
      </c>
      <c r="E15" s="27" t="s">
        <v>107</v>
      </c>
      <c r="F15" s="19"/>
      <c r="G15" s="16">
        <v>16</v>
      </c>
      <c r="H15" s="16">
        <v>9</v>
      </c>
      <c r="I15" s="10" t="s">
        <v>134</v>
      </c>
      <c r="J15" s="11">
        <v>14</v>
      </c>
      <c r="K15" s="20" t="s">
        <v>63</v>
      </c>
      <c r="L15" s="77">
        <v>8</v>
      </c>
      <c r="M15" s="21">
        <v>25</v>
      </c>
      <c r="N15" s="21">
        <v>50</v>
      </c>
      <c r="O15" s="21">
        <v>75</v>
      </c>
    </row>
    <row r="16" spans="1:15" x14ac:dyDescent="0.35">
      <c r="A16" s="31" t="s">
        <v>53</v>
      </c>
      <c r="B16" s="32" t="s">
        <v>107</v>
      </c>
      <c r="C16" s="32" t="s">
        <v>109</v>
      </c>
      <c r="D16" s="33" t="s">
        <v>56</v>
      </c>
      <c r="E16" s="34" t="s">
        <v>109</v>
      </c>
      <c r="F16" s="35"/>
      <c r="G16" s="32">
        <v>17</v>
      </c>
      <c r="H16" s="32">
        <v>9</v>
      </c>
      <c r="I16" s="10" t="s">
        <v>161</v>
      </c>
      <c r="J16" s="11">
        <v>15</v>
      </c>
      <c r="K16" s="20" t="s">
        <v>11</v>
      </c>
      <c r="L16" s="77">
        <v>2</v>
      </c>
      <c r="M16" s="21">
        <v>50</v>
      </c>
      <c r="N16" s="21">
        <v>75</v>
      </c>
      <c r="O16" s="21">
        <v>100</v>
      </c>
    </row>
    <row r="17" spans="1:15" x14ac:dyDescent="0.35">
      <c r="A17" s="15" t="s">
        <v>110</v>
      </c>
      <c r="B17" s="16" t="s">
        <v>111</v>
      </c>
      <c r="C17" s="16" t="s">
        <v>112</v>
      </c>
      <c r="D17" s="22" t="s">
        <v>110</v>
      </c>
      <c r="E17" s="27" t="s">
        <v>113</v>
      </c>
      <c r="F17" s="19"/>
      <c r="G17" s="16">
        <v>18</v>
      </c>
      <c r="H17" s="16">
        <v>10</v>
      </c>
      <c r="I17" s="10" t="s">
        <v>40</v>
      </c>
      <c r="J17" s="11">
        <v>16</v>
      </c>
      <c r="K17" s="20" t="s">
        <v>64</v>
      </c>
      <c r="L17" s="77">
        <v>2</v>
      </c>
      <c r="M17" s="21">
        <v>50</v>
      </c>
      <c r="N17" s="21">
        <v>75</v>
      </c>
      <c r="O17" s="21">
        <v>100</v>
      </c>
    </row>
    <row r="18" spans="1:15" x14ac:dyDescent="0.35">
      <c r="A18" s="15" t="s">
        <v>35</v>
      </c>
      <c r="B18" s="16" t="s">
        <v>114</v>
      </c>
      <c r="C18" s="16" t="s">
        <v>115</v>
      </c>
      <c r="D18" s="17" t="s">
        <v>116</v>
      </c>
      <c r="E18" s="27" t="s">
        <v>117</v>
      </c>
      <c r="F18" s="19"/>
      <c r="G18" s="16">
        <v>19</v>
      </c>
      <c r="H18" s="16">
        <v>11</v>
      </c>
      <c r="I18" s="10" t="s">
        <v>145</v>
      </c>
      <c r="J18" s="11">
        <v>17</v>
      </c>
      <c r="K18" s="20" t="s">
        <v>65</v>
      </c>
      <c r="L18" s="77">
        <v>4</v>
      </c>
      <c r="M18" s="21">
        <v>25</v>
      </c>
      <c r="N18" s="21">
        <v>25</v>
      </c>
      <c r="O18" s="21">
        <v>50</v>
      </c>
    </row>
    <row r="19" spans="1:15" x14ac:dyDescent="0.35">
      <c r="A19" s="15" t="s">
        <v>57</v>
      </c>
      <c r="B19" s="16" t="s">
        <v>118</v>
      </c>
      <c r="C19" s="16" t="s">
        <v>119</v>
      </c>
      <c r="D19" s="16" t="s">
        <v>120</v>
      </c>
      <c r="E19" s="27" t="s">
        <v>121</v>
      </c>
      <c r="F19" s="19"/>
      <c r="G19" s="16">
        <v>20</v>
      </c>
      <c r="H19" s="16">
        <v>12</v>
      </c>
      <c r="I19" s="10" t="s">
        <v>162</v>
      </c>
      <c r="J19" s="11">
        <v>18</v>
      </c>
      <c r="K19" s="20" t="s">
        <v>1</v>
      </c>
      <c r="L19" s="77">
        <v>12</v>
      </c>
      <c r="M19" s="21">
        <v>50</v>
      </c>
      <c r="N19" s="21">
        <v>75</v>
      </c>
      <c r="O19" s="21">
        <v>100</v>
      </c>
    </row>
    <row r="20" spans="1:15" x14ac:dyDescent="0.35">
      <c r="A20" s="15" t="s">
        <v>122</v>
      </c>
      <c r="B20" s="16" t="s">
        <v>118</v>
      </c>
      <c r="C20" s="16" t="s">
        <v>123</v>
      </c>
      <c r="D20" s="16" t="s">
        <v>120</v>
      </c>
      <c r="E20" s="27" t="s">
        <v>124</v>
      </c>
      <c r="F20" s="19"/>
      <c r="G20" s="16">
        <v>21</v>
      </c>
      <c r="H20" s="16">
        <v>12</v>
      </c>
      <c r="I20" s="10" t="s">
        <v>147</v>
      </c>
      <c r="J20" s="11">
        <v>19</v>
      </c>
      <c r="K20" s="20" t="s">
        <v>2</v>
      </c>
      <c r="L20" s="77">
        <v>7</v>
      </c>
      <c r="M20" s="21">
        <v>25</v>
      </c>
      <c r="N20" s="21">
        <v>50</v>
      </c>
      <c r="O20" s="21">
        <v>75</v>
      </c>
    </row>
    <row r="21" spans="1:15" x14ac:dyDescent="0.35">
      <c r="A21" s="15" t="s">
        <v>39</v>
      </c>
      <c r="B21" s="16" t="s">
        <v>118</v>
      </c>
      <c r="C21" s="16" t="s">
        <v>125</v>
      </c>
      <c r="D21" s="16" t="s">
        <v>120</v>
      </c>
      <c r="E21" s="27" t="s">
        <v>126</v>
      </c>
      <c r="F21" s="19"/>
      <c r="G21" s="16">
        <v>22</v>
      </c>
      <c r="H21" s="16">
        <v>12</v>
      </c>
      <c r="M21" s="21">
        <f>SUM(M2:M20)</f>
        <v>775</v>
      </c>
      <c r="N21" s="21">
        <f>SUM(N2:N20)</f>
        <v>1175</v>
      </c>
      <c r="O21" s="21">
        <f>SUM(O2:O20)</f>
        <v>1650</v>
      </c>
    </row>
    <row r="22" spans="1:15" x14ac:dyDescent="0.35">
      <c r="A22" s="15" t="s">
        <v>42</v>
      </c>
      <c r="B22" s="16" t="s">
        <v>118</v>
      </c>
      <c r="C22" s="16" t="s">
        <v>127</v>
      </c>
      <c r="D22" s="16" t="s">
        <v>120</v>
      </c>
      <c r="E22" s="27" t="s">
        <v>128</v>
      </c>
      <c r="F22" s="19"/>
      <c r="G22" s="16">
        <v>23</v>
      </c>
      <c r="H22" s="16">
        <v>12</v>
      </c>
    </row>
    <row r="23" spans="1:15" x14ac:dyDescent="0.35">
      <c r="A23" s="15" t="s">
        <v>37</v>
      </c>
      <c r="B23" s="16" t="s">
        <v>129</v>
      </c>
      <c r="C23" s="16" t="s">
        <v>130</v>
      </c>
      <c r="D23" s="17" t="s">
        <v>37</v>
      </c>
      <c r="E23" s="18" t="s">
        <v>131</v>
      </c>
      <c r="F23" s="19"/>
      <c r="G23" s="16">
        <v>24</v>
      </c>
      <c r="H23" s="16">
        <v>13</v>
      </c>
      <c r="J23" s="11">
        <v>100</v>
      </c>
      <c r="K23" s="36">
        <v>4</v>
      </c>
      <c r="M23" s="11" t="e">
        <f>LOOKUP(15,$L$1:$O$1,{0,1,2,3})</f>
        <v>#N/A</v>
      </c>
    </row>
    <row r="24" spans="1:15" x14ac:dyDescent="0.35">
      <c r="A24" s="15" t="s">
        <v>38</v>
      </c>
      <c r="B24" s="16" t="s">
        <v>132</v>
      </c>
      <c r="C24" s="16" t="s">
        <v>133</v>
      </c>
      <c r="D24" s="17" t="s">
        <v>134</v>
      </c>
      <c r="E24" s="27" t="s">
        <v>135</v>
      </c>
      <c r="F24" s="19"/>
      <c r="G24" s="16">
        <v>25</v>
      </c>
      <c r="H24" s="16">
        <v>14</v>
      </c>
      <c r="J24" s="11">
        <v>251</v>
      </c>
      <c r="K24" s="36">
        <v>5</v>
      </c>
    </row>
    <row r="25" spans="1:15" x14ac:dyDescent="0.35">
      <c r="A25" s="15" t="s">
        <v>51</v>
      </c>
      <c r="B25" s="16" t="s">
        <v>132</v>
      </c>
      <c r="C25" s="16" t="s">
        <v>136</v>
      </c>
      <c r="D25" s="17" t="s">
        <v>134</v>
      </c>
      <c r="E25" s="27" t="s">
        <v>137</v>
      </c>
      <c r="F25" s="19"/>
      <c r="G25" s="16">
        <v>26</v>
      </c>
      <c r="H25" s="16">
        <v>14</v>
      </c>
      <c r="J25" s="11">
        <v>401</v>
      </c>
      <c r="K25" s="36">
        <v>6</v>
      </c>
    </row>
    <row r="26" spans="1:15" x14ac:dyDescent="0.35">
      <c r="A26" s="15" t="s">
        <v>58</v>
      </c>
      <c r="B26" s="16" t="s">
        <v>138</v>
      </c>
      <c r="C26" s="16" t="s">
        <v>139</v>
      </c>
      <c r="D26" s="17" t="s">
        <v>58</v>
      </c>
      <c r="E26" s="27" t="s">
        <v>140</v>
      </c>
      <c r="F26" s="19"/>
      <c r="G26" s="16">
        <v>27</v>
      </c>
      <c r="H26" s="16">
        <v>15</v>
      </c>
    </row>
    <row r="27" spans="1:15" x14ac:dyDescent="0.35">
      <c r="A27" s="15" t="s">
        <v>40</v>
      </c>
      <c r="B27" s="16" t="s">
        <v>141</v>
      </c>
      <c r="C27" s="16" t="s">
        <v>142</v>
      </c>
      <c r="D27" s="17" t="s">
        <v>40</v>
      </c>
      <c r="E27" s="27" t="s">
        <v>143</v>
      </c>
      <c r="F27" s="19"/>
      <c r="G27" s="16">
        <v>28</v>
      </c>
      <c r="H27" s="16">
        <v>16</v>
      </c>
    </row>
    <row r="28" spans="1:15" x14ac:dyDescent="0.35">
      <c r="A28" s="15" t="s">
        <v>41</v>
      </c>
      <c r="B28" s="16" t="s">
        <v>144</v>
      </c>
      <c r="C28" s="16" t="s">
        <v>77</v>
      </c>
      <c r="D28" s="17" t="s">
        <v>145</v>
      </c>
      <c r="E28" s="27" t="s">
        <v>146</v>
      </c>
      <c r="F28" s="19"/>
      <c r="G28" s="16">
        <v>29</v>
      </c>
      <c r="H28" s="16">
        <v>17</v>
      </c>
    </row>
    <row r="29" spans="1:15" x14ac:dyDescent="0.35">
      <c r="A29" s="15" t="s">
        <v>43</v>
      </c>
      <c r="B29" s="16" t="s">
        <v>148</v>
      </c>
      <c r="C29" s="16" t="s">
        <v>149</v>
      </c>
      <c r="D29" s="17" t="s">
        <v>43</v>
      </c>
      <c r="E29" s="27" t="s">
        <v>148</v>
      </c>
      <c r="F29" s="19"/>
      <c r="G29" s="16">
        <v>30</v>
      </c>
      <c r="H29" s="16">
        <v>18</v>
      </c>
    </row>
    <row r="30" spans="1:15" x14ac:dyDescent="0.35">
      <c r="A30" s="15" t="s">
        <v>50</v>
      </c>
      <c r="B30" s="16" t="s">
        <v>150</v>
      </c>
      <c r="C30" s="16" t="s">
        <v>151</v>
      </c>
      <c r="D30" s="17" t="s">
        <v>147</v>
      </c>
      <c r="E30" s="27" t="s">
        <v>152</v>
      </c>
      <c r="F30" s="19"/>
      <c r="G30" s="16">
        <v>31</v>
      </c>
      <c r="H30" s="16">
        <v>19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All Employee</vt:lpstr>
      <vt:lpstr>Pay Out</vt:lpstr>
      <vt:lpstr>Productivity</vt:lpstr>
      <vt:lpstr>Categories</vt:lpstr>
    </vt:vector>
  </TitlesOfParts>
  <Company>Jiffy Lube International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Jiffy Lube</dc:creator>
  <cp:lastModifiedBy>SergeiStPete Private</cp:lastModifiedBy>
  <cp:lastPrinted>2019-01-02T21:29:05Z</cp:lastPrinted>
  <dcterms:created xsi:type="dcterms:W3CDTF">2013-04-10T16:03:55Z</dcterms:created>
  <dcterms:modified xsi:type="dcterms:W3CDTF">2019-01-27T12:35:13Z</dcterms:modified>
</cp:coreProperties>
</file>