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585" windowWidth="11340" windowHeight="5490"/>
  </bookViews>
  <sheets>
    <sheet name="Dates" sheetId="1" r:id="rId1"/>
    <sheet name="Calculations" sheetId="2" r:id="rId2"/>
  </sheets>
  <definedNames>
    <definedName name="_xlnm.Print_Area" localSheetId="0">Dates!$A$1:$I$44</definedName>
  </definedNames>
  <calcPr calcId="145621"/>
</workbook>
</file>

<file path=xl/calcChain.xml><?xml version="1.0" encoding="utf-8"?>
<calcChain xmlns="http://schemas.openxmlformats.org/spreadsheetml/2006/main">
  <c r="M10" i="1" l="1"/>
  <c r="N50" i="1" s="1"/>
  <c r="N49" i="1" l="1"/>
  <c r="N18" i="1"/>
  <c r="O18" i="1" s="1"/>
  <c r="P18" i="1" s="1"/>
  <c r="Q18" i="1" s="1"/>
  <c r="T53" i="1" s="1"/>
  <c r="T18" i="1"/>
  <c r="U18" i="1" s="1"/>
  <c r="V18" i="1" s="1"/>
  <c r="W18" i="1" s="1"/>
  <c r="G12" i="1" s="1"/>
  <c r="M11" i="1"/>
  <c r="U33" i="1" s="1"/>
  <c r="P33" i="1" s="1"/>
  <c r="N10" i="1"/>
  <c r="O10" i="1" s="1"/>
  <c r="N46" i="1"/>
  <c r="O46" i="1" s="1"/>
  <c r="Q46" i="1" s="1"/>
  <c r="R46" i="1" s="1"/>
  <c r="S46" i="1" s="1"/>
  <c r="T46" i="1" s="1"/>
  <c r="N48" i="1"/>
  <c r="O48" i="1" s="1"/>
  <c r="Q48" i="1" s="1"/>
  <c r="R48" i="1" s="1"/>
  <c r="S48" i="1" s="1"/>
  <c r="T48" i="1" s="1"/>
  <c r="U10" i="1"/>
  <c r="V10" i="1" s="1"/>
  <c r="W10" i="1" s="1"/>
  <c r="X10" i="1" s="1"/>
  <c r="G21" i="1" s="1"/>
  <c r="O50" i="1"/>
  <c r="O49" i="1"/>
  <c r="N47" i="1"/>
  <c r="O47" i="1" s="1"/>
  <c r="Q47" i="1" s="1"/>
  <c r="R47" i="1" s="1"/>
  <c r="S47" i="1" s="1"/>
  <c r="T47" i="1" s="1"/>
  <c r="N25" i="1"/>
  <c r="O25" i="1" s="1"/>
  <c r="Q25" i="1" s="1"/>
  <c r="R25" i="1" s="1"/>
  <c r="S25" i="1" s="1"/>
  <c r="T25" i="1" s="1"/>
  <c r="C30" i="1" s="1"/>
  <c r="N39" i="1"/>
  <c r="O39" i="1" s="1"/>
  <c r="Q39" i="1" s="1"/>
  <c r="N32" i="1"/>
  <c r="O32" i="1" s="1"/>
  <c r="Q32" i="1" s="1"/>
  <c r="R32" i="1" s="1"/>
  <c r="U32" i="1"/>
  <c r="U25" i="1"/>
  <c r="N40" i="1" l="1"/>
  <c r="O40" i="1" s="1"/>
  <c r="Q40" i="1" s="1"/>
  <c r="R40" i="1" s="1"/>
  <c r="S40" i="1" s="1"/>
  <c r="T40" i="1" s="1"/>
  <c r="P40" i="1" s="1"/>
  <c r="U11" i="1"/>
  <c r="V11" i="1" s="1"/>
  <c r="W11" i="1" s="1"/>
  <c r="X11" i="1" s="1"/>
  <c r="G22" i="1" s="1"/>
  <c r="N26" i="1"/>
  <c r="O26" i="1" s="1"/>
  <c r="Q26" i="1" s="1"/>
  <c r="R26" i="1" s="1"/>
  <c r="S26" i="1" s="1"/>
  <c r="T26" i="1" s="1"/>
  <c r="C31" i="1" s="1"/>
  <c r="N19" i="1"/>
  <c r="O19" i="1" s="1"/>
  <c r="P19" i="1" s="1"/>
  <c r="Q19" i="1" s="1"/>
  <c r="T54" i="1" s="1"/>
  <c r="D13" i="1" s="1"/>
  <c r="D12" i="1"/>
  <c r="Y18" i="1" s="1"/>
  <c r="N53" i="1"/>
  <c r="N33" i="1"/>
  <c r="O33" i="1" s="1"/>
  <c r="Q33" i="1" s="1"/>
  <c r="R33" i="1" s="1"/>
  <c r="S33" i="1" s="1"/>
  <c r="T33" i="1" s="1"/>
  <c r="E31" i="1" s="1"/>
  <c r="N11" i="1"/>
  <c r="O11" i="1" s="1"/>
  <c r="Q11" i="1" s="1"/>
  <c r="R11" i="1" s="1"/>
  <c r="S11" i="1" s="1"/>
  <c r="T11" i="1" s="1"/>
  <c r="M12" i="1"/>
  <c r="N41" i="1" s="1"/>
  <c r="O41" i="1" s="1"/>
  <c r="Q41" i="1" s="1"/>
  <c r="R41" i="1" s="1"/>
  <c r="S41" i="1" s="1"/>
  <c r="T41" i="1" s="1"/>
  <c r="V33" i="1"/>
  <c r="X33" i="1" s="1"/>
  <c r="Y33" i="1" s="1"/>
  <c r="Z33" i="1" s="1"/>
  <c r="AA33" i="1" s="1"/>
  <c r="F31" i="1" s="1"/>
  <c r="U26" i="1"/>
  <c r="P26" i="1" s="1"/>
  <c r="T19" i="1"/>
  <c r="U19" i="1" s="1"/>
  <c r="V19" i="1" s="1"/>
  <c r="W19" i="1" s="1"/>
  <c r="G13" i="1" s="1"/>
  <c r="C40" i="1"/>
  <c r="P48" i="1"/>
  <c r="Q50" i="1"/>
  <c r="R50" i="1" s="1"/>
  <c r="S50" i="1" s="1"/>
  <c r="T50" i="1" s="1"/>
  <c r="Q49" i="1"/>
  <c r="R49" i="1" s="1"/>
  <c r="S49" i="1" s="1"/>
  <c r="T49" i="1" s="1"/>
  <c r="C39" i="1"/>
  <c r="P47" i="1"/>
  <c r="C38" i="1"/>
  <c r="P46" i="1"/>
  <c r="S32" i="1"/>
  <c r="T32" i="1" s="1"/>
  <c r="E30" i="1" s="1"/>
  <c r="R39" i="1"/>
  <c r="S39" i="1" s="1"/>
  <c r="T39" i="1" s="1"/>
  <c r="P25" i="1"/>
  <c r="V25" i="1"/>
  <c r="V32" i="1"/>
  <c r="X32" i="1" s="1"/>
  <c r="P32" i="1"/>
  <c r="Q10" i="1"/>
  <c r="R10" i="1" s="1"/>
  <c r="S10" i="1" s="1"/>
  <c r="T10" i="1" s="1"/>
  <c r="G31" i="1" l="1"/>
  <c r="N54" i="1"/>
  <c r="V45" i="1" s="1"/>
  <c r="T20" i="1"/>
  <c r="U20" i="1" s="1"/>
  <c r="V20" i="1" s="1"/>
  <c r="W20" i="1" s="1"/>
  <c r="G14" i="1" s="1"/>
  <c r="U27" i="1"/>
  <c r="P27" i="1" s="1"/>
  <c r="U34" i="1"/>
  <c r="V34" i="1" s="1"/>
  <c r="X34" i="1" s="1"/>
  <c r="N27" i="1"/>
  <c r="O27" i="1" s="1"/>
  <c r="Q27" i="1" s="1"/>
  <c r="R27" i="1" s="1"/>
  <c r="S27" i="1" s="1"/>
  <c r="T27" i="1" s="1"/>
  <c r="C32" i="1" s="1"/>
  <c r="N20" i="1"/>
  <c r="O20" i="1" s="1"/>
  <c r="P20" i="1" s="1"/>
  <c r="Q20" i="1" s="1"/>
  <c r="T55" i="1" s="1"/>
  <c r="D14" i="1" s="1"/>
  <c r="M13" i="1"/>
  <c r="M14" i="1" s="1"/>
  <c r="N43" i="1" s="1"/>
  <c r="O43" i="1" s="1"/>
  <c r="Q43" i="1" s="1"/>
  <c r="X53" i="1"/>
  <c r="V44" i="1"/>
  <c r="V54" i="1"/>
  <c r="X44" i="1"/>
  <c r="V53" i="1"/>
  <c r="X43" i="1"/>
  <c r="E12" i="1"/>
  <c r="F12" i="1" s="1"/>
  <c r="U12" i="1"/>
  <c r="V12" i="1" s="1"/>
  <c r="W12" i="1" s="1"/>
  <c r="X12" i="1" s="1"/>
  <c r="G23" i="1" s="1"/>
  <c r="N12" i="1"/>
  <c r="O12" i="1" s="1"/>
  <c r="Q12" i="1" s="1"/>
  <c r="R12" i="1" s="1"/>
  <c r="S12" i="1" s="1"/>
  <c r="T12" i="1" s="1"/>
  <c r="V55" i="1" s="1"/>
  <c r="W33" i="1"/>
  <c r="V26" i="1"/>
  <c r="X26" i="1" s="1"/>
  <c r="Y26" i="1" s="1"/>
  <c r="Z26" i="1" s="1"/>
  <c r="AA26" i="1" s="1"/>
  <c r="D31" i="1" s="1"/>
  <c r="N34" i="1"/>
  <c r="O34" i="1" s="1"/>
  <c r="Q34" i="1" s="1"/>
  <c r="R34" i="1" s="1"/>
  <c r="S34" i="1" s="1"/>
  <c r="T34" i="1" s="1"/>
  <c r="E32" i="1" s="1"/>
  <c r="Q54" i="1"/>
  <c r="E22" i="1" s="1"/>
  <c r="Q53" i="1"/>
  <c r="E21" i="1" s="1"/>
  <c r="P41" i="1"/>
  <c r="G32" i="1"/>
  <c r="P39" i="1"/>
  <c r="G30" i="1"/>
  <c r="P49" i="1"/>
  <c r="C41" i="1"/>
  <c r="P50" i="1"/>
  <c r="C42" i="1"/>
  <c r="Y32" i="1"/>
  <c r="Z32" i="1" s="1"/>
  <c r="AA32" i="1" s="1"/>
  <c r="F30" i="1" s="1"/>
  <c r="W32" i="1"/>
  <c r="X25" i="1"/>
  <c r="Y25" i="1" s="1"/>
  <c r="Z25" i="1" s="1"/>
  <c r="AA25" i="1" s="1"/>
  <c r="D30" i="1" s="1"/>
  <c r="W25" i="1"/>
  <c r="P11" i="1"/>
  <c r="P10" i="1"/>
  <c r="V27" i="1" l="1"/>
  <c r="X27" i="1" s="1"/>
  <c r="Y27" i="1" s="1"/>
  <c r="Z27" i="1" s="1"/>
  <c r="AA27" i="1" s="1"/>
  <c r="D32" i="1" s="1"/>
  <c r="E13" i="1"/>
  <c r="F13" i="1" s="1"/>
  <c r="U28" i="1"/>
  <c r="P28" i="1" s="1"/>
  <c r="P34" i="1"/>
  <c r="N55" i="1"/>
  <c r="V46" i="1" s="1"/>
  <c r="N21" i="1"/>
  <c r="O21" i="1" s="1"/>
  <c r="P21" i="1" s="1"/>
  <c r="Q21" i="1" s="1"/>
  <c r="T56" i="1" s="1"/>
  <c r="D15" i="1" s="1"/>
  <c r="N13" i="1"/>
  <c r="O13" i="1" s="1"/>
  <c r="Q13" i="1" s="1"/>
  <c r="R13" i="1" s="1"/>
  <c r="S13" i="1" s="1"/>
  <c r="T13" i="1" s="1"/>
  <c r="X46" i="1" s="1"/>
  <c r="U13" i="1"/>
  <c r="V13" i="1" s="1"/>
  <c r="W13" i="1" s="1"/>
  <c r="X13" i="1" s="1"/>
  <c r="G24" i="1" s="1"/>
  <c r="T21" i="1"/>
  <c r="U21" i="1" s="1"/>
  <c r="V21" i="1" s="1"/>
  <c r="W21" i="1" s="1"/>
  <c r="G15" i="1" s="1"/>
  <c r="U35" i="1"/>
  <c r="P35" i="1" s="1"/>
  <c r="N35" i="1"/>
  <c r="O35" i="1" s="1"/>
  <c r="Q35" i="1" s="1"/>
  <c r="R35" i="1" s="1"/>
  <c r="S35" i="1" s="1"/>
  <c r="T35" i="1" s="1"/>
  <c r="E33" i="1" s="1"/>
  <c r="N42" i="1"/>
  <c r="O42" i="1" s="1"/>
  <c r="Q42" i="1" s="1"/>
  <c r="R42" i="1" s="1"/>
  <c r="S42" i="1" s="1"/>
  <c r="T42" i="1" s="1"/>
  <c r="N28" i="1"/>
  <c r="O28" i="1" s="1"/>
  <c r="Q28" i="1" s="1"/>
  <c r="R28" i="1" s="1"/>
  <c r="S28" i="1" s="1"/>
  <c r="T28" i="1" s="1"/>
  <c r="C33" i="1" s="1"/>
  <c r="X45" i="1"/>
  <c r="F21" i="1"/>
  <c r="F22" i="1"/>
  <c r="D22" i="1"/>
  <c r="W26" i="1"/>
  <c r="P12" i="1"/>
  <c r="Q55" i="1"/>
  <c r="E23" i="1" s="1"/>
  <c r="U14" i="1"/>
  <c r="V14" i="1" s="1"/>
  <c r="W14" i="1" s="1"/>
  <c r="X14" i="1" s="1"/>
  <c r="G25" i="1" s="1"/>
  <c r="N36" i="1"/>
  <c r="O36" i="1" s="1"/>
  <c r="Q36" i="1" s="1"/>
  <c r="R36" i="1" s="1"/>
  <c r="S36" i="1" s="1"/>
  <c r="T36" i="1" s="1"/>
  <c r="E34" i="1" s="1"/>
  <c r="N14" i="1"/>
  <c r="O14" i="1" s="1"/>
  <c r="Q14" i="1" s="1"/>
  <c r="R14" i="1" s="1"/>
  <c r="S14" i="1" s="1"/>
  <c r="T14" i="1" s="1"/>
  <c r="N29" i="1"/>
  <c r="O29" i="1" s="1"/>
  <c r="Q29" i="1" s="1"/>
  <c r="R29" i="1" s="1"/>
  <c r="S29" i="1" s="1"/>
  <c r="T29" i="1" s="1"/>
  <c r="C34" i="1" s="1"/>
  <c r="Y34" i="1"/>
  <c r="Z34" i="1" s="1"/>
  <c r="AA34" i="1" s="1"/>
  <c r="F32" i="1" s="1"/>
  <c r="W34" i="1"/>
  <c r="T22" i="1"/>
  <c r="U22" i="1" s="1"/>
  <c r="V22" i="1" s="1"/>
  <c r="W22" i="1" s="1"/>
  <c r="G16" i="1" s="1"/>
  <c r="N22" i="1"/>
  <c r="O22" i="1" s="1"/>
  <c r="P22" i="1" s="1"/>
  <c r="Q22" i="1" s="1"/>
  <c r="T57" i="1" s="1"/>
  <c r="D16" i="1" s="1"/>
  <c r="W27" i="1"/>
  <c r="U29" i="1"/>
  <c r="P29" i="1" s="1"/>
  <c r="U36" i="1"/>
  <c r="P36" i="1" s="1"/>
  <c r="R43" i="1"/>
  <c r="S43" i="1" s="1"/>
  <c r="T43" i="1" s="1"/>
  <c r="V28" i="1" l="1"/>
  <c r="X28" i="1" s="1"/>
  <c r="Y28" i="1" s="1"/>
  <c r="Z28" i="1" s="1"/>
  <c r="AA28" i="1" s="1"/>
  <c r="D33" i="1" s="1"/>
  <c r="E14" i="1"/>
  <c r="F14" i="1" s="1"/>
  <c r="V35" i="1"/>
  <c r="X35" i="1" s="1"/>
  <c r="Y35" i="1" s="1"/>
  <c r="Z35" i="1" s="1"/>
  <c r="AA35" i="1" s="1"/>
  <c r="F33" i="1" s="1"/>
  <c r="N56" i="1"/>
  <c r="E15" i="1" s="1"/>
  <c r="F15" i="1" s="1"/>
  <c r="Q56" i="1"/>
  <c r="E24" i="1" s="1"/>
  <c r="F24" i="1" s="1"/>
  <c r="V56" i="1"/>
  <c r="D24" i="1" s="1"/>
  <c r="P13" i="1"/>
  <c r="X47" i="1"/>
  <c r="V57" i="1"/>
  <c r="F23" i="1"/>
  <c r="D23" i="1"/>
  <c r="N57" i="1"/>
  <c r="Q57" i="1"/>
  <c r="E25" i="1" s="1"/>
  <c r="P14" i="1"/>
  <c r="V36" i="1"/>
  <c r="X36" i="1" s="1"/>
  <c r="Y36" i="1" s="1"/>
  <c r="Z36" i="1" s="1"/>
  <c r="AA36" i="1" s="1"/>
  <c r="F34" i="1" s="1"/>
  <c r="P42" i="1"/>
  <c r="G33" i="1"/>
  <c r="P43" i="1"/>
  <c r="G34" i="1"/>
  <c r="V29" i="1"/>
  <c r="W28" i="1" l="1"/>
  <c r="V47" i="1"/>
  <c r="W35" i="1"/>
  <c r="E16" i="1"/>
  <c r="F16" i="1" s="1"/>
  <c r="V48" i="1"/>
  <c r="F25" i="1"/>
  <c r="D25" i="1"/>
  <c r="W36" i="1"/>
  <c r="X29" i="1"/>
  <c r="Y29" i="1" s="1"/>
  <c r="W29" i="1"/>
  <c r="Z29" i="1" l="1"/>
  <c r="AA29" i="1" s="1"/>
  <c r="D34" i="1" s="1"/>
  <c r="D21" i="1"/>
</calcChain>
</file>

<file path=xl/sharedStrings.xml><?xml version="1.0" encoding="utf-8"?>
<sst xmlns="http://schemas.openxmlformats.org/spreadsheetml/2006/main" count="80" uniqueCount="54">
  <si>
    <t>TUESDAY</t>
  </si>
  <si>
    <t>WEDNESDAY</t>
  </si>
  <si>
    <t xml:space="preserve">DAY </t>
  </si>
  <si>
    <t>90 DAYS</t>
  </si>
  <si>
    <t>HOLIDAYS</t>
  </si>
  <si>
    <t xml:space="preserve">FRIDAY </t>
  </si>
  <si>
    <t xml:space="preserve">THURSDAY </t>
  </si>
  <si>
    <t>THURSDAY</t>
  </si>
  <si>
    <t xml:space="preserve">MONDAY </t>
  </si>
  <si>
    <t>MONDAY</t>
  </si>
  <si>
    <t>Pre-trial</t>
  </si>
  <si>
    <t xml:space="preserve"> DATES-INCUSTODY</t>
  </si>
  <si>
    <t>Juris</t>
  </si>
  <si>
    <t>Dispo</t>
  </si>
  <si>
    <t xml:space="preserve"> DATES-OUT OF CUSTODY</t>
  </si>
  <si>
    <t>180 DAYS</t>
  </si>
  <si>
    <t xml:space="preserve">Drug Court  </t>
  </si>
  <si>
    <t>DATES FOR THE WEEK OF:</t>
  </si>
  <si>
    <t xml:space="preserve">     60 DAYS </t>
  </si>
  <si>
    <t>1 YEAR</t>
  </si>
  <si>
    <t xml:space="preserve">241.1   8:30AM </t>
  </si>
  <si>
    <t>15 Court Days</t>
  </si>
  <si>
    <t>30 Calendar Days</t>
  </si>
  <si>
    <t>20 Court Days</t>
  </si>
  <si>
    <t>10 Court Days</t>
  </si>
  <si>
    <t>60 Cal Days</t>
  </si>
  <si>
    <t>90 Cal Days</t>
  </si>
  <si>
    <t>120 Cal Days</t>
  </si>
  <si>
    <t>180 Cal Days</t>
  </si>
  <si>
    <t>120 DAYS</t>
  </si>
  <si>
    <t>1 Year</t>
  </si>
  <si>
    <t>Day</t>
  </si>
  <si>
    <t>Week</t>
  </si>
  <si>
    <t>DETAINED</t>
  </si>
  <si>
    <t>PRE-TRIALS</t>
  </si>
  <si>
    <t>SET ANY AM AT 8:30 (ONE WEEK PRIOR TO JURIS DATE)</t>
  </si>
  <si>
    <t>JURIS</t>
  </si>
  <si>
    <t>DISPO</t>
  </si>
  <si>
    <t>** DO NOT SET ON THURSDAYS (DRUG COURT DAY)</t>
  </si>
  <si>
    <t xml:space="preserve">SET ON AM CALENDAR AT 8:30 IN 10 COURT DAYS.  </t>
  </si>
  <si>
    <t>IF PARTIES STIP TO DATE BEYOND THIS, A TIME WAIVER IS REQUIRED.</t>
  </si>
  <si>
    <t>NON-DETAINED</t>
  </si>
  <si>
    <t>SAME AS ABOVE</t>
  </si>
  <si>
    <t xml:space="preserve">SET ON AM CALENDAR AT 8:30 ON 20TH COURT DAY.  </t>
  </si>
  <si>
    <t>SET AT 1:30 WITHIN 15 COURT DAYS (MUST FALL BACK, NOT FORWARD)</t>
  </si>
  <si>
    <t xml:space="preserve">SET AT 1:30 WITHIN 30 CALENDAR DAYS (MUST FALL BACK, NOT FORWARD) </t>
  </si>
  <si>
    <t>** DO NOT COUNT HOLIDAYS OR WEEKENDS</t>
  </si>
  <si>
    <t>Detained Juris</t>
  </si>
  <si>
    <t>Non Detained Juris</t>
  </si>
  <si>
    <t>Det PT</t>
  </si>
  <si>
    <t>Non Det PT</t>
  </si>
  <si>
    <t>** Do not set Juris on Thursdays **   If a 241 is referral is requested on a Friday for the following week, email Kim, Jenny, and Sheryl</t>
  </si>
  <si>
    <t xml:space="preserve"> to be sure it gets added to the next week's calendar.** Watch for dates Judge will be out, fall back to first available date.</t>
  </si>
  <si>
    <t>2:30(SB) &amp; 3:00(VV)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</si>
</sst>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/d/yy;@"/>
    <numFmt numFmtId="165" formatCode="dddd"/>
    <numFmt numFmtId="166" formatCode="m/d/yyyy;@"/>
  </numFmts>
  <fonts count="32" x14ac:knownFonts="1">
    <font>
      <sz val="10"/>
      <name val="Arial"/>
    </font>
    <font>
      <sz val="16"/>
      <name val="Bookman Old Style"/>
      <family val="1"/>
    </font>
    <font>
      <b/>
      <sz val="18"/>
      <color indexed="10"/>
      <name val="Bookman Old Style"/>
      <family val="1"/>
    </font>
    <font>
      <sz val="22"/>
      <name val="Bookman Old Style"/>
      <family val="1"/>
    </font>
    <font>
      <b/>
      <sz val="22"/>
      <name val="Bookman Old Style"/>
      <family val="1"/>
    </font>
    <font>
      <sz val="22"/>
      <name val="Arial"/>
      <family val="2"/>
    </font>
    <font>
      <sz val="12"/>
      <color indexed="10"/>
      <name val="Arial"/>
      <family val="2"/>
    </font>
    <font>
      <sz val="10"/>
      <color indexed="10"/>
      <name val="Arial"/>
      <family val="2"/>
    </font>
    <font>
      <sz val="22"/>
      <color indexed="10"/>
      <name val="Arial"/>
      <family val="2"/>
    </font>
    <font>
      <sz val="16"/>
      <name val="Arial"/>
      <family val="2"/>
    </font>
    <font>
      <b/>
      <sz val="16"/>
      <color indexed="9"/>
      <name val="Arial"/>
      <family val="2"/>
    </font>
    <font>
      <sz val="16"/>
      <color indexed="10"/>
      <name val="Arial"/>
      <family val="2"/>
    </font>
    <font>
      <b/>
      <sz val="16"/>
      <name val="Arial"/>
      <family val="2"/>
    </font>
    <font>
      <b/>
      <i/>
      <sz val="16"/>
      <name val="Arial"/>
      <family val="2"/>
    </font>
    <font>
      <b/>
      <sz val="16"/>
      <name val="Arial"/>
      <family val="2"/>
    </font>
    <font>
      <b/>
      <sz val="16"/>
      <color indexed="8"/>
      <name val="Arial"/>
      <family val="2"/>
    </font>
    <font>
      <b/>
      <i/>
      <sz val="16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8"/>
      <name val="Arial"/>
      <family val="2"/>
    </font>
    <font>
      <sz val="16"/>
      <name val="Arial"/>
      <family val="2"/>
    </font>
    <font>
      <b/>
      <sz val="16"/>
      <color indexed="8"/>
      <name val="Arial"/>
      <family val="2"/>
    </font>
    <font>
      <b/>
      <sz val="21"/>
      <color indexed="10"/>
      <name val="Bookman Old Style"/>
      <family val="1"/>
    </font>
    <font>
      <b/>
      <sz val="10"/>
      <name val="Bookman Old Style"/>
      <family val="1"/>
    </font>
    <font>
      <sz val="10"/>
      <name val="Bookman Old Style"/>
      <family val="1"/>
    </font>
    <font>
      <b/>
      <sz val="11"/>
      <name val="Bookman Old Style"/>
      <family val="1"/>
    </font>
    <font>
      <sz val="14"/>
      <name val="Arial"/>
      <family val="2"/>
    </font>
    <font>
      <sz val="16"/>
      <color rgb="FFFF0000"/>
      <name val="Arial"/>
      <family val="2"/>
    </font>
    <font>
      <sz val="16"/>
      <color rgb="FF0000FF"/>
      <name val="Arial"/>
      <family val="2"/>
    </font>
    <font>
      <sz val="14"/>
      <name val="Calibri Light"/>
      <family val="2"/>
    </font>
    <font>
      <b/>
      <i/>
      <sz val="16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0.59999389629810485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</borders>
  <cellStyleXfs count="1">
    <xf numFmtId="0" fontId="0" fillId="0" borderId="0"/>
  </cellStyleXfs>
  <cellXfs count="182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0" xfId="0" applyFont="1"/>
    <xf numFmtId="0" fontId="7" fillId="0" borderId="0" xfId="0" applyFont="1"/>
    <xf numFmtId="14" fontId="6" fillId="0" borderId="0" xfId="0" applyNumberFormat="1" applyFont="1"/>
    <xf numFmtId="0" fontId="8" fillId="0" borderId="0" xfId="0" applyFont="1"/>
    <xf numFmtId="0" fontId="9" fillId="0" borderId="0" xfId="0" applyFont="1"/>
    <xf numFmtId="14" fontId="11" fillId="0" borderId="0" xfId="0" applyNumberFormat="1" applyFont="1"/>
    <xf numFmtId="0" fontId="11" fillId="0" borderId="0" xfId="0" applyFont="1"/>
    <xf numFmtId="0" fontId="13" fillId="0" borderId="1" xfId="0" applyFont="1" applyBorder="1"/>
    <xf numFmtId="0" fontId="13" fillId="0" borderId="2" xfId="0" applyFont="1" applyBorder="1"/>
    <xf numFmtId="0" fontId="12" fillId="0" borderId="0" xfId="0" applyFont="1"/>
    <xf numFmtId="0" fontId="9" fillId="0" borderId="0" xfId="0" applyFont="1" applyFill="1" applyBorder="1"/>
    <xf numFmtId="0" fontId="16" fillId="0" borderId="1" xfId="0" applyFont="1" applyBorder="1"/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14" fontId="12" fillId="0" borderId="5" xfId="0" applyNumberFormat="1" applyFont="1" applyBorder="1" applyAlignment="1">
      <alignment horizontal="center"/>
    </xf>
    <xf numFmtId="14" fontId="12" fillId="0" borderId="6" xfId="0" applyNumberFormat="1" applyFont="1" applyBorder="1" applyAlignment="1">
      <alignment horizontal="center"/>
    </xf>
    <xf numFmtId="14" fontId="12" fillId="0" borderId="7" xfId="0" applyNumberFormat="1" applyFont="1" applyBorder="1" applyAlignment="1">
      <alignment horizontal="center"/>
    </xf>
    <xf numFmtId="14" fontId="12" fillId="0" borderId="8" xfId="0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13" fillId="0" borderId="1" xfId="0" applyFont="1" applyFill="1" applyBorder="1"/>
    <xf numFmtId="14" fontId="9" fillId="0" borderId="0" xfId="0" applyNumberFormat="1" applyFont="1"/>
    <xf numFmtId="14" fontId="9" fillId="0" borderId="0" xfId="0" applyNumberFormat="1" applyFont="1" applyAlignment="1">
      <alignment horizontal="center"/>
    </xf>
    <xf numFmtId="0" fontId="18" fillId="0" borderId="0" xfId="0" applyFont="1" applyAlignment="1" applyProtection="1">
      <alignment horizontal="center"/>
    </xf>
    <xf numFmtId="164" fontId="18" fillId="0" borderId="0" xfId="0" applyNumberFormat="1" applyFont="1" applyAlignment="1" applyProtection="1">
      <alignment horizontal="center"/>
    </xf>
    <xf numFmtId="0" fontId="18" fillId="0" borderId="0" xfId="0" applyFont="1" applyProtection="1"/>
    <xf numFmtId="0" fontId="20" fillId="0" borderId="0" xfId="0" applyFont="1" applyAlignment="1" applyProtection="1">
      <alignment horizontal="center"/>
    </xf>
    <xf numFmtId="164" fontId="20" fillId="0" borderId="0" xfId="0" applyNumberFormat="1" applyFont="1" applyAlignment="1" applyProtection="1">
      <alignment horizontal="center"/>
    </xf>
    <xf numFmtId="0" fontId="20" fillId="0" borderId="0" xfId="0" applyFont="1" applyProtection="1"/>
    <xf numFmtId="14" fontId="18" fillId="0" borderId="0" xfId="0" applyNumberFormat="1" applyFont="1" applyAlignment="1" applyProtection="1">
      <alignment horizontal="center"/>
    </xf>
    <xf numFmtId="165" fontId="18" fillId="0" borderId="0" xfId="0" applyNumberFormat="1" applyFont="1" applyAlignment="1" applyProtection="1">
      <alignment horizontal="center"/>
    </xf>
    <xf numFmtId="166" fontId="0" fillId="0" borderId="0" xfId="0" applyNumberFormat="1" applyFont="1" applyAlignment="1" applyProtection="1">
      <alignment horizontal="center"/>
    </xf>
    <xf numFmtId="39" fontId="18" fillId="0" borderId="0" xfId="0" applyNumberFormat="1" applyFont="1" applyProtection="1"/>
    <xf numFmtId="166" fontId="18" fillId="0" borderId="0" xfId="0" applyNumberFormat="1" applyFont="1" applyAlignment="1" applyProtection="1">
      <alignment horizontal="center"/>
    </xf>
    <xf numFmtId="0" fontId="18" fillId="0" borderId="0" xfId="0" applyFont="1" applyFill="1" applyAlignment="1" applyProtection="1">
      <alignment horizontal="center"/>
    </xf>
    <xf numFmtId="14" fontId="18" fillId="0" borderId="0" xfId="0" applyNumberFormat="1" applyFont="1" applyFill="1" applyProtection="1"/>
    <xf numFmtId="165" fontId="18" fillId="0" borderId="0" xfId="0" applyNumberFormat="1" applyFont="1" applyFill="1" applyAlignment="1" applyProtection="1">
      <alignment horizontal="center"/>
    </xf>
    <xf numFmtId="14" fontId="18" fillId="0" borderId="0" xfId="0" applyNumberFormat="1" applyFont="1" applyFill="1" applyAlignment="1" applyProtection="1">
      <alignment horizontal="center"/>
    </xf>
    <xf numFmtId="14" fontId="0" fillId="0" borderId="0" xfId="0" applyNumberFormat="1"/>
    <xf numFmtId="14" fontId="21" fillId="0" borderId="0" xfId="0" applyNumberFormat="1" applyFont="1"/>
    <xf numFmtId="14" fontId="21" fillId="0" borderId="0" xfId="0" applyNumberFormat="1" applyFont="1" applyAlignment="1" applyProtection="1">
      <alignment horizontal="center"/>
    </xf>
    <xf numFmtId="0" fontId="21" fillId="0" borderId="0" xfId="0" applyFont="1"/>
    <xf numFmtId="0" fontId="21" fillId="0" borderId="0" xfId="0" applyFont="1" applyAlignment="1" applyProtection="1">
      <alignment horizontal="center"/>
    </xf>
    <xf numFmtId="165" fontId="21" fillId="0" borderId="0" xfId="0" applyNumberFormat="1" applyFont="1" applyAlignment="1" applyProtection="1">
      <alignment horizontal="center"/>
    </xf>
    <xf numFmtId="166" fontId="21" fillId="0" borderId="0" xfId="0" applyNumberFormat="1" applyFont="1" applyAlignment="1" applyProtection="1">
      <alignment horizontal="center"/>
    </xf>
    <xf numFmtId="14" fontId="21" fillId="0" borderId="0" xfId="0" applyNumberFormat="1" applyFont="1" applyAlignment="1">
      <alignment horizontal="center"/>
    </xf>
    <xf numFmtId="0" fontId="21" fillId="0" borderId="0" xfId="0" applyFont="1" applyFill="1" applyAlignment="1" applyProtection="1">
      <alignment horizontal="center"/>
    </xf>
    <xf numFmtId="166" fontId="21" fillId="0" borderId="0" xfId="0" applyNumberFormat="1" applyFont="1" applyFill="1" applyAlignment="1" applyProtection="1">
      <alignment horizontal="center"/>
    </xf>
    <xf numFmtId="0" fontId="21" fillId="0" borderId="0" xfId="0" applyFont="1" applyProtection="1"/>
    <xf numFmtId="0" fontId="21" fillId="0" borderId="0" xfId="0" applyFont="1" applyFill="1" applyProtection="1"/>
    <xf numFmtId="14" fontId="5" fillId="0" borderId="0" xfId="0" applyNumberFormat="1" applyFont="1"/>
    <xf numFmtId="0" fontId="13" fillId="0" borderId="0" xfId="0" applyFont="1" applyBorder="1"/>
    <xf numFmtId="20" fontId="14" fillId="2" borderId="15" xfId="0" applyNumberFormat="1" applyFont="1" applyFill="1" applyBorder="1" applyAlignment="1">
      <alignment horizontal="center"/>
    </xf>
    <xf numFmtId="14" fontId="12" fillId="0" borderId="17" xfId="0" applyNumberFormat="1" applyFont="1" applyBorder="1" applyAlignment="1">
      <alignment horizontal="center"/>
    </xf>
    <xf numFmtId="14" fontId="12" fillId="0" borderId="18" xfId="0" applyNumberFormat="1" applyFont="1" applyBorder="1" applyAlignment="1">
      <alignment horizontal="center"/>
    </xf>
    <xf numFmtId="14" fontId="23" fillId="0" borderId="0" xfId="0" applyNumberFormat="1" applyFont="1" applyAlignment="1">
      <alignment horizontal="center"/>
    </xf>
    <xf numFmtId="20" fontId="12" fillId="3" borderId="15" xfId="0" applyNumberFormat="1" applyFont="1" applyFill="1" applyBorder="1" applyAlignment="1">
      <alignment horizontal="center"/>
    </xf>
    <xf numFmtId="0" fontId="14" fillId="3" borderId="24" xfId="0" applyFont="1" applyFill="1" applyBorder="1" applyAlignment="1">
      <alignment horizontal="center"/>
    </xf>
    <xf numFmtId="14" fontId="12" fillId="4" borderId="18" xfId="0" applyNumberFormat="1" applyFont="1" applyFill="1" applyBorder="1" applyAlignment="1">
      <alignment horizontal="center"/>
    </xf>
    <xf numFmtId="0" fontId="21" fillId="0" borderId="25" xfId="0" applyFont="1" applyBorder="1"/>
    <xf numFmtId="14" fontId="21" fillId="0" borderId="26" xfId="0" applyNumberFormat="1" applyFont="1" applyBorder="1" applyAlignment="1">
      <alignment horizontal="center"/>
    </xf>
    <xf numFmtId="14" fontId="18" fillId="0" borderId="26" xfId="0" applyNumberFormat="1" applyFont="1" applyBorder="1" applyAlignment="1" applyProtection="1">
      <alignment horizontal="center"/>
    </xf>
    <xf numFmtId="165" fontId="18" fillId="0" borderId="26" xfId="0" applyNumberFormat="1" applyFont="1" applyBorder="1" applyAlignment="1" applyProtection="1">
      <alignment horizontal="center"/>
    </xf>
    <xf numFmtId="166" fontId="0" fillId="0" borderId="26" xfId="0" applyNumberFormat="1" applyFont="1" applyBorder="1" applyAlignment="1" applyProtection="1">
      <alignment horizontal="center"/>
    </xf>
    <xf numFmtId="0" fontId="9" fillId="0" borderId="26" xfId="0" applyFont="1" applyBorder="1"/>
    <xf numFmtId="0" fontId="9" fillId="0" borderId="27" xfId="0" applyFont="1" applyBorder="1"/>
    <xf numFmtId="14" fontId="9" fillId="0" borderId="28" xfId="0" applyNumberFormat="1" applyFont="1" applyBorder="1" applyAlignment="1">
      <alignment horizontal="center"/>
    </xf>
    <xf numFmtId="14" fontId="21" fillId="0" borderId="0" xfId="0" applyNumberFormat="1" applyFont="1" applyBorder="1" applyAlignment="1" applyProtection="1">
      <alignment horizontal="center"/>
    </xf>
    <xf numFmtId="165" fontId="21" fillId="0" borderId="0" xfId="0" applyNumberFormat="1" applyFont="1" applyBorder="1" applyProtection="1"/>
    <xf numFmtId="14" fontId="21" fillId="0" borderId="0" xfId="0" applyNumberFormat="1" applyFont="1" applyBorder="1"/>
    <xf numFmtId="165" fontId="21" fillId="0" borderId="0" xfId="0" applyNumberFormat="1" applyFont="1" applyBorder="1" applyAlignment="1" applyProtection="1">
      <alignment horizontal="center"/>
    </xf>
    <xf numFmtId="0" fontId="9" fillId="0" borderId="0" xfId="0" applyFont="1" applyBorder="1"/>
    <xf numFmtId="14" fontId="9" fillId="0" borderId="16" xfId="0" applyNumberFormat="1" applyFont="1" applyBorder="1" applyAlignment="1">
      <alignment horizontal="center"/>
    </xf>
    <xf numFmtId="14" fontId="21" fillId="0" borderId="19" xfId="0" applyNumberFormat="1" applyFont="1" applyBorder="1" applyAlignment="1" applyProtection="1">
      <alignment horizontal="center"/>
    </xf>
    <xf numFmtId="165" fontId="21" fillId="0" borderId="19" xfId="0" applyNumberFormat="1" applyFont="1" applyBorder="1" applyProtection="1"/>
    <xf numFmtId="14" fontId="21" fillId="0" borderId="19" xfId="0" applyNumberFormat="1" applyFont="1" applyBorder="1"/>
    <xf numFmtId="165" fontId="21" fillId="0" borderId="19" xfId="0" applyNumberFormat="1" applyFont="1" applyBorder="1" applyAlignment="1" applyProtection="1">
      <alignment horizontal="center"/>
    </xf>
    <xf numFmtId="0" fontId="9" fillId="0" borderId="19" xfId="0" applyFont="1" applyBorder="1"/>
    <xf numFmtId="14" fontId="9" fillId="0" borderId="12" xfId="0" applyNumberFormat="1" applyFont="1" applyBorder="1"/>
    <xf numFmtId="14" fontId="9" fillId="0" borderId="3" xfId="0" applyNumberFormat="1" applyFont="1" applyBorder="1"/>
    <xf numFmtId="14" fontId="9" fillId="0" borderId="0" xfId="0" applyNumberFormat="1" applyFont="1" applyBorder="1"/>
    <xf numFmtId="14" fontId="9" fillId="0" borderId="19" xfId="0" applyNumberFormat="1" applyFont="1" applyBorder="1"/>
    <xf numFmtId="39" fontId="21" fillId="0" borderId="25" xfId="0" applyNumberFormat="1" applyFont="1" applyBorder="1" applyProtection="1"/>
    <xf numFmtId="14" fontId="21" fillId="0" borderId="26" xfId="0" applyNumberFormat="1" applyFont="1" applyBorder="1" applyAlignment="1" applyProtection="1">
      <alignment horizontal="center"/>
    </xf>
    <xf numFmtId="165" fontId="21" fillId="0" borderId="26" xfId="0" applyNumberFormat="1" applyFont="1" applyBorder="1" applyAlignment="1" applyProtection="1">
      <alignment horizontal="center"/>
    </xf>
    <xf numFmtId="14" fontId="21" fillId="0" borderId="28" xfId="0" applyNumberFormat="1" applyFont="1" applyBorder="1" applyAlignment="1" applyProtection="1">
      <alignment horizontal="center"/>
    </xf>
    <xf numFmtId="14" fontId="21" fillId="0" borderId="16" xfId="0" applyNumberFormat="1" applyFont="1" applyBorder="1" applyAlignment="1" applyProtection="1">
      <alignment horizontal="center"/>
    </xf>
    <xf numFmtId="14" fontId="18" fillId="0" borderId="27" xfId="0" applyNumberFormat="1" applyFont="1" applyBorder="1" applyAlignment="1" applyProtection="1">
      <alignment horizontal="center"/>
    </xf>
    <xf numFmtId="0" fontId="0" fillId="0" borderId="26" xfId="0" applyBorder="1"/>
    <xf numFmtId="14" fontId="0" fillId="0" borderId="27" xfId="0" applyNumberFormat="1" applyBorder="1"/>
    <xf numFmtId="0" fontId="18" fillId="0" borderId="27" xfId="0" applyFont="1" applyBorder="1" applyProtection="1"/>
    <xf numFmtId="166" fontId="21" fillId="0" borderId="12" xfId="0" applyNumberFormat="1" applyFont="1" applyBorder="1" applyAlignment="1" applyProtection="1">
      <alignment horizontal="center"/>
    </xf>
    <xf numFmtId="14" fontId="21" fillId="0" borderId="28" xfId="0" applyNumberFormat="1" applyFont="1" applyFill="1" applyBorder="1" applyAlignment="1">
      <alignment horizontal="center"/>
    </xf>
    <xf numFmtId="14" fontId="21" fillId="0" borderId="16" xfId="0" applyNumberFormat="1" applyFont="1" applyFill="1" applyBorder="1" applyAlignment="1">
      <alignment horizontal="center"/>
    </xf>
    <xf numFmtId="166" fontId="21" fillId="0" borderId="3" xfId="0" applyNumberFormat="1" applyFont="1" applyBorder="1" applyAlignment="1" applyProtection="1">
      <alignment horizontal="center"/>
    </xf>
    <xf numFmtId="39" fontId="18" fillId="0" borderId="27" xfId="0" applyNumberFormat="1" applyFont="1" applyBorder="1" applyProtection="1"/>
    <xf numFmtId="14" fontId="21" fillId="0" borderId="12" xfId="0" applyNumberFormat="1" applyFont="1" applyBorder="1" applyProtection="1"/>
    <xf numFmtId="14" fontId="21" fillId="0" borderId="3" xfId="0" applyNumberFormat="1" applyFont="1" applyBorder="1" applyProtection="1"/>
    <xf numFmtId="0" fontId="21" fillId="0" borderId="26" xfId="0" applyFont="1" applyBorder="1" applyAlignment="1" applyProtection="1">
      <alignment horizontal="center"/>
    </xf>
    <xf numFmtId="0" fontId="18" fillId="0" borderId="26" xfId="0" applyFont="1" applyBorder="1" applyAlignment="1" applyProtection="1">
      <alignment horizontal="center"/>
    </xf>
    <xf numFmtId="164" fontId="18" fillId="0" borderId="26" xfId="0" applyNumberFormat="1" applyFont="1" applyBorder="1" applyAlignment="1" applyProtection="1">
      <alignment horizontal="center"/>
    </xf>
    <xf numFmtId="0" fontId="16" fillId="0" borderId="23" xfId="0" applyFont="1" applyBorder="1"/>
    <xf numFmtId="14" fontId="14" fillId="0" borderId="17" xfId="0" applyNumberFormat="1" applyFont="1" applyBorder="1" applyAlignment="1">
      <alignment horizontal="center"/>
    </xf>
    <xf numFmtId="14" fontId="14" fillId="0" borderId="7" xfId="0" applyNumberFormat="1" applyFont="1" applyBorder="1" applyAlignment="1">
      <alignment horizontal="center"/>
    </xf>
    <xf numFmtId="14" fontId="14" fillId="0" borderId="8" xfId="0" applyNumberFormat="1" applyFont="1" applyBorder="1" applyAlignment="1">
      <alignment horizontal="center"/>
    </xf>
    <xf numFmtId="20" fontId="12" fillId="2" borderId="15" xfId="0" applyNumberFormat="1" applyFont="1" applyFill="1" applyBorder="1" applyAlignment="1">
      <alignment horizontal="center"/>
    </xf>
    <xf numFmtId="0" fontId="12" fillId="2" borderId="29" xfId="0" applyFont="1" applyFill="1" applyBorder="1"/>
    <xf numFmtId="0" fontId="12" fillId="2" borderId="15" xfId="0" applyFont="1" applyFill="1" applyBorder="1"/>
    <xf numFmtId="20" fontId="12" fillId="2" borderId="24" xfId="0" applyNumberFormat="1" applyFont="1" applyFill="1" applyBorder="1" applyAlignment="1">
      <alignment horizontal="center"/>
    </xf>
    <xf numFmtId="0" fontId="21" fillId="0" borderId="20" xfId="0" applyFont="1" applyBorder="1" applyAlignment="1">
      <alignment horizontal="center"/>
    </xf>
    <xf numFmtId="14" fontId="21" fillId="0" borderId="14" xfId="0" applyNumberFormat="1" applyFont="1" applyBorder="1"/>
    <xf numFmtId="14" fontId="21" fillId="0" borderId="4" xfId="0" applyNumberFormat="1" applyFont="1" applyBorder="1"/>
    <xf numFmtId="0" fontId="12" fillId="3" borderId="30" xfId="0" applyFont="1" applyFill="1" applyBorder="1" applyAlignment="1">
      <alignment horizontal="center"/>
    </xf>
    <xf numFmtId="0" fontId="12" fillId="3" borderId="24" xfId="0" applyFont="1" applyFill="1" applyBorder="1" applyAlignment="1">
      <alignment horizontal="center"/>
    </xf>
    <xf numFmtId="20" fontId="14" fillId="3" borderId="15" xfId="0" applyNumberFormat="1" applyFont="1" applyFill="1" applyBorder="1" applyAlignment="1">
      <alignment horizontal="center"/>
    </xf>
    <xf numFmtId="0" fontId="14" fillId="3" borderId="22" xfId="0" applyFont="1" applyFill="1" applyBorder="1" applyAlignment="1">
      <alignment horizontal="center"/>
    </xf>
    <xf numFmtId="0" fontId="13" fillId="0" borderId="0" xfId="0" applyFont="1" applyFill="1" applyBorder="1"/>
    <xf numFmtId="0" fontId="24" fillId="0" borderId="0" xfId="0" applyFont="1"/>
    <xf numFmtId="0" fontId="24" fillId="0" borderId="13" xfId="0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0" fontId="25" fillId="0" borderId="0" xfId="0" applyFont="1"/>
    <xf numFmtId="14" fontId="21" fillId="0" borderId="0" xfId="0" applyNumberFormat="1" applyFont="1" applyFill="1" applyAlignment="1" applyProtection="1">
      <alignment horizontal="center"/>
    </xf>
    <xf numFmtId="14" fontId="14" fillId="0" borderId="32" xfId="0" applyNumberFormat="1" applyFont="1" applyBorder="1" applyAlignment="1">
      <alignment horizontal="center"/>
    </xf>
    <xf numFmtId="165" fontId="15" fillId="0" borderId="5" xfId="0" applyNumberFormat="1" applyFont="1" applyFill="1" applyBorder="1" applyAlignment="1">
      <alignment horizontal="center"/>
    </xf>
    <xf numFmtId="14" fontId="15" fillId="0" borderId="18" xfId="0" applyNumberFormat="1" applyFont="1" applyFill="1" applyBorder="1" applyAlignment="1">
      <alignment horizontal="center"/>
    </xf>
    <xf numFmtId="165" fontId="15" fillId="0" borderId="18" xfId="0" applyNumberFormat="1" applyFont="1" applyFill="1" applyBorder="1" applyAlignment="1">
      <alignment horizontal="center"/>
    </xf>
    <xf numFmtId="165" fontId="15" fillId="0" borderId="6" xfId="0" applyNumberFormat="1" applyFont="1" applyFill="1" applyBorder="1" applyAlignment="1">
      <alignment horizontal="center"/>
    </xf>
    <xf numFmtId="14" fontId="22" fillId="0" borderId="17" xfId="0" applyNumberFormat="1" applyFont="1" applyBorder="1" applyAlignment="1">
      <alignment horizontal="center"/>
    </xf>
    <xf numFmtId="14" fontId="22" fillId="0" borderId="7" xfId="0" applyNumberFormat="1" applyFont="1" applyBorder="1" applyAlignment="1">
      <alignment horizontal="center"/>
    </xf>
    <xf numFmtId="14" fontId="22" fillId="0" borderId="8" xfId="0" applyNumberFormat="1" applyFont="1" applyBorder="1" applyAlignment="1">
      <alignment horizontal="center"/>
    </xf>
    <xf numFmtId="14" fontId="28" fillId="0" borderId="0" xfId="0" applyNumberFormat="1" applyFont="1"/>
    <xf numFmtId="14" fontId="28" fillId="0" borderId="0" xfId="0" applyNumberFormat="1" applyFont="1" applyBorder="1"/>
    <xf numFmtId="14" fontId="29" fillId="0" borderId="0" xfId="0" applyNumberFormat="1" applyFont="1"/>
    <xf numFmtId="18" fontId="12" fillId="0" borderId="9" xfId="0" applyNumberFormat="1" applyFont="1" applyBorder="1" applyAlignment="1">
      <alignment horizontal="center"/>
    </xf>
    <xf numFmtId="0" fontId="31" fillId="0" borderId="0" xfId="0" applyFont="1" applyFill="1" applyBorder="1"/>
    <xf numFmtId="0" fontId="14" fillId="0" borderId="0" xfId="0" applyFont="1" applyFill="1" applyBorder="1" applyAlignment="1"/>
    <xf numFmtId="0" fontId="13" fillId="0" borderId="33" xfId="0" applyFont="1" applyBorder="1"/>
    <xf numFmtId="14" fontId="11" fillId="0" borderId="0" xfId="0" applyNumberFormat="1" applyFont="1" applyAlignment="1">
      <alignment horizontal="center"/>
    </xf>
    <xf numFmtId="0" fontId="30" fillId="0" borderId="13" xfId="0" applyFont="1" applyBorder="1" applyAlignment="1">
      <alignment horizontal="left" wrapText="1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10" fillId="5" borderId="21" xfId="0" applyFont="1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10" fillId="5" borderId="10" xfId="0" applyFont="1" applyFill="1" applyBorder="1" applyAlignment="1">
      <alignment horizontal="center"/>
    </xf>
    <xf numFmtId="0" fontId="10" fillId="5" borderId="11" xfId="0" applyFont="1" applyFill="1" applyBorder="1" applyAlignment="1">
      <alignment horizontal="center"/>
    </xf>
    <xf numFmtId="0" fontId="12" fillId="3" borderId="29" xfId="0" applyFont="1" applyFill="1" applyBorder="1" applyAlignment="1"/>
    <xf numFmtId="0" fontId="0" fillId="0" borderId="24" xfId="0" applyBorder="1" applyAlignment="1"/>
    <xf numFmtId="0" fontId="13" fillId="0" borderId="1" xfId="0" applyFont="1" applyBorder="1" applyAlignment="1"/>
    <xf numFmtId="0" fontId="0" fillId="0" borderId="5" xfId="0" applyBorder="1" applyAlignment="1"/>
    <xf numFmtId="0" fontId="18" fillId="0" borderId="5" xfId="0" applyFont="1" applyBorder="1" applyAlignment="1"/>
    <xf numFmtId="0" fontId="14" fillId="0" borderId="2" xfId="0" applyFont="1" applyBorder="1" applyAlignment="1"/>
    <xf numFmtId="0" fontId="17" fillId="0" borderId="6" xfId="0" applyFont="1" applyBorder="1" applyAlignment="1"/>
    <xf numFmtId="0" fontId="19" fillId="0" borderId="6" xfId="0" applyFont="1" applyBorder="1" applyAlignment="1"/>
    <xf numFmtId="0" fontId="10" fillId="5" borderId="31" xfId="0" applyFont="1" applyFill="1" applyBorder="1" applyAlignment="1">
      <alignment horizontal="center"/>
    </xf>
    <xf numFmtId="0" fontId="30" fillId="0" borderId="0" xfId="0" applyFont="1" applyAlignment="1">
      <alignment horizontal="left"/>
    </xf>
    <xf numFmtId="0" fontId="10" fillId="0" borderId="0" xfId="0" applyFont="1" applyFill="1" applyBorder="1" applyAlignment="1">
      <alignment horizontal="center"/>
    </xf>
    <xf numFmtId="0" fontId="0" fillId="0" borderId="0" xfId="0" applyFill="1" applyBorder="1" applyAlignment="1"/>
    <xf numFmtId="0" fontId="16" fillId="0" borderId="1" xfId="0" applyFont="1" applyBorder="1" applyAlignment="1"/>
    <xf numFmtId="0" fontId="17" fillId="0" borderId="5" xfId="0" applyFont="1" applyBorder="1" applyAlignment="1"/>
    <xf numFmtId="0" fontId="0" fillId="0" borderId="15" xfId="0" applyBorder="1" applyAlignment="1"/>
    <xf numFmtId="0" fontId="14" fillId="0" borderId="23" xfId="0" applyFont="1" applyFill="1" applyBorder="1" applyAlignment="1"/>
    <xf numFmtId="0" fontId="19" fillId="0" borderId="18" xfId="0" applyFont="1" applyBorder="1" applyAlignment="1"/>
    <xf numFmtId="0" fontId="13" fillId="0" borderId="1" xfId="0" applyFont="1" applyFill="1" applyBorder="1" applyAlignment="1"/>
    <xf numFmtId="0" fontId="0" fillId="0" borderId="5" xfId="0" applyFill="1" applyBorder="1" applyAlignment="1"/>
    <xf numFmtId="0" fontId="16" fillId="0" borderId="23" xfId="0" applyFont="1" applyFill="1" applyBorder="1" applyAlignment="1"/>
    <xf numFmtId="14" fontId="21" fillId="6" borderId="0" xfId="0" applyNumberFormat="1" applyFont="1" applyFill="1" applyBorder="1" applyAlignment="1" applyProtection="1">
      <alignment horizontal="center"/>
    </xf>
    <xf numFmtId="166" fontId="21" fillId="6" borderId="0" xfId="0" applyNumberFormat="1" applyFont="1" applyFill="1" applyBorder="1" applyAlignment="1" applyProtection="1">
      <alignment horizontal="center"/>
    </xf>
    <xf numFmtId="165" fontId="27" fillId="6" borderId="34" xfId="0" applyNumberFormat="1" applyFont="1" applyFill="1" applyBorder="1" applyAlignment="1" applyProtection="1">
      <alignment horizontal="center"/>
    </xf>
    <xf numFmtId="14" fontId="21" fillId="6" borderId="35" xfId="0" applyNumberFormat="1" applyFont="1" applyFill="1" applyBorder="1" applyAlignment="1" applyProtection="1">
      <alignment horizontal="center"/>
    </xf>
    <xf numFmtId="166" fontId="21" fillId="6" borderId="35" xfId="0" applyNumberFormat="1" applyFont="1" applyFill="1" applyBorder="1" applyAlignment="1" applyProtection="1">
      <alignment horizontal="center"/>
    </xf>
    <xf numFmtId="14" fontId="21" fillId="6" borderId="36" xfId="0" applyNumberFormat="1" applyFont="1" applyFill="1" applyBorder="1" applyAlignment="1" applyProtection="1">
      <alignment horizontal="center"/>
    </xf>
    <xf numFmtId="164" fontId="18" fillId="6" borderId="37" xfId="0" applyNumberFormat="1" applyFont="1" applyFill="1" applyBorder="1" applyAlignment="1" applyProtection="1">
      <alignment horizontal="center"/>
    </xf>
    <xf numFmtId="14" fontId="21" fillId="6" borderId="38" xfId="0" applyNumberFormat="1" applyFont="1" applyFill="1" applyBorder="1" applyAlignment="1" applyProtection="1">
      <alignment horizontal="center"/>
    </xf>
    <xf numFmtId="164" fontId="18" fillId="6" borderId="39" xfId="0" applyNumberFormat="1" applyFont="1" applyFill="1" applyBorder="1" applyAlignment="1" applyProtection="1">
      <alignment horizontal="center"/>
    </xf>
    <xf numFmtId="14" fontId="21" fillId="6" borderId="40" xfId="0" applyNumberFormat="1" applyFont="1" applyFill="1" applyBorder="1" applyAlignment="1" applyProtection="1">
      <alignment horizontal="center"/>
    </xf>
    <xf numFmtId="166" fontId="21" fillId="6" borderId="40" xfId="0" applyNumberFormat="1" applyFont="1" applyFill="1" applyBorder="1" applyAlignment="1" applyProtection="1">
      <alignment horizontal="center"/>
    </xf>
    <xf numFmtId="14" fontId="21" fillId="6" borderId="41" xfId="0" applyNumberFormat="1" applyFont="1" applyFill="1" applyBorder="1" applyAlignment="1" applyProtection="1">
      <alignment horizontal="center"/>
    </xf>
  </cellXfs>
  <cellStyles count="1">
    <cellStyle name="Normal" xfId="0" builtinId="0"/>
  </cellStyles>
  <dxfs count="10"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FFCC99"/>
      <color rgb="FF0000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0</xdr:row>
      <xdr:rowOff>180975</xdr:rowOff>
    </xdr:from>
    <xdr:to>
      <xdr:col>7</xdr:col>
      <xdr:colOff>19049</xdr:colOff>
      <xdr:row>5</xdr:row>
      <xdr:rowOff>266700</xdr:rowOff>
    </xdr:to>
    <xdr:sp macro="" textlink="">
      <xdr:nvSpPr>
        <xdr:cNvPr id="1025" name="WordArt 1"/>
        <xdr:cNvSpPr>
          <a:spLocks noChangeArrowheads="1" noChangeShapeType="1" noTextEdit="1"/>
        </xdr:cNvSpPr>
      </xdr:nvSpPr>
      <xdr:spPr bwMode="auto">
        <a:xfrm>
          <a:off x="819150" y="180975"/>
          <a:ext cx="11087099" cy="1571625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  <a:scene3d>
            <a:camera prst="legacyObliqueRight"/>
            <a:lightRig rig="legacyHarsh3" dir="t"/>
          </a:scene3d>
          <a:sp3d extrusionH="100000" prstMaterial="legacyMatte">
            <a:extrusionClr>
              <a:srgbClr val="663300"/>
            </a:extrusionClr>
          </a:sp3d>
        </a:bodyPr>
        <a:lstStyle/>
        <a:p>
          <a:pPr algn="ctr" rtl="0">
            <a:buNone/>
          </a:pPr>
          <a:r>
            <a:rPr lang="en-US" sz="2800" kern="10" spc="0">
              <a:ln w="9525">
                <a:round/>
                <a:headEnd/>
                <a:tailEnd/>
              </a:ln>
              <a:solidFill>
                <a:srgbClr val="99CCFF"/>
              </a:solidFill>
              <a:effectLst/>
              <a:latin typeface="Bookman Old Style"/>
            </a:rPr>
            <a:t>VICTORVILLE DATES</a:t>
          </a:r>
        </a:p>
        <a:p>
          <a:pPr algn="ctr" rtl="0">
            <a:buNone/>
          </a:pPr>
          <a:endParaRPr lang="en-US" sz="2800" kern="10" spc="0">
            <a:ln w="9525">
              <a:round/>
              <a:headEnd/>
              <a:tailEnd/>
            </a:ln>
            <a:solidFill>
              <a:srgbClr val="99CCFF"/>
            </a:solidFill>
            <a:effectLst/>
            <a:latin typeface="Bookman Old Style"/>
          </a:endParaRPr>
        </a:p>
        <a:p>
          <a:pPr algn="ctr" rtl="0">
            <a:buNone/>
          </a:pPr>
          <a:r>
            <a:rPr lang="en-US" sz="2800" kern="10" spc="0">
              <a:ln w="9525">
                <a:round/>
                <a:headEnd/>
                <a:tailEnd/>
              </a:ln>
              <a:solidFill>
                <a:srgbClr val="99CCFF"/>
              </a:solidFill>
              <a:effectLst/>
              <a:latin typeface="Bookman Old Style"/>
            </a:rPr>
            <a:t> JUVENILE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CCFF"/>
    <pageSetUpPr fitToPage="1"/>
  </sheetPr>
  <dimension ref="A2:AB80"/>
  <sheetViews>
    <sheetView tabSelected="1" view="pageBreakPreview" zoomScale="50" zoomScaleNormal="75" zoomScaleSheetLayoutView="50" workbookViewId="0">
      <selection activeCell="F7" sqref="F7"/>
    </sheetView>
  </sheetViews>
  <sheetFormatPr defaultRowHeight="20.25" x14ac:dyDescent="0.3"/>
  <cols>
    <col min="1" max="1" width="20.7109375" customWidth="1"/>
    <col min="2" max="2" width="25.7109375" customWidth="1"/>
    <col min="3" max="3" width="24.140625" customWidth="1"/>
    <col min="4" max="4" width="32.28515625" style="15" customWidth="1"/>
    <col min="5" max="5" width="24.85546875" style="15" customWidth="1"/>
    <col min="6" max="6" width="29.85546875" style="15" customWidth="1"/>
    <col min="7" max="7" width="21.140625" customWidth="1"/>
    <col min="8" max="8" width="9.28515625" customWidth="1"/>
    <col min="9" max="9" width="7.7109375" customWidth="1"/>
    <col min="10" max="10" width="24.28515625" style="43" customWidth="1"/>
    <col min="11" max="11" width="21.140625" customWidth="1"/>
    <col min="12" max="12" width="26.85546875" customWidth="1"/>
    <col min="13" max="13" width="24.140625" customWidth="1"/>
    <col min="14" max="14" width="21.5703125" customWidth="1"/>
    <col min="15" max="15" width="20" customWidth="1"/>
    <col min="16" max="16" width="27" style="47" customWidth="1"/>
    <col min="17" max="17" width="18.140625" style="28" customWidth="1"/>
    <col min="18" max="18" width="19" style="28" customWidth="1"/>
    <col min="19" max="19" width="17.140625" style="29" customWidth="1"/>
    <col min="20" max="20" width="18.42578125" style="30" customWidth="1"/>
    <col min="21" max="21" width="22.85546875" style="53" customWidth="1"/>
    <col min="22" max="22" width="17.5703125" style="47" customWidth="1"/>
    <col min="23" max="23" width="19.85546875" customWidth="1"/>
    <col min="24" max="24" width="22.42578125" style="43" customWidth="1"/>
    <col min="25" max="25" width="18" customWidth="1"/>
    <col min="26" max="26" width="16.85546875" customWidth="1"/>
    <col min="27" max="27" width="17.5703125" customWidth="1"/>
    <col min="28" max="38" width="9.140625" customWidth="1"/>
  </cols>
  <sheetData>
    <row r="2" spans="1:24" x14ac:dyDescent="0.3">
      <c r="Q2" s="31"/>
      <c r="R2" s="31"/>
      <c r="S2" s="32"/>
      <c r="T2" s="33"/>
    </row>
    <row r="3" spans="1:24" x14ac:dyDescent="0.3">
      <c r="L3" s="43"/>
    </row>
    <row r="4" spans="1:24" ht="26.25" customHeight="1" x14ac:dyDescent="0.3">
      <c r="K4" s="4"/>
      <c r="L4" s="4"/>
    </row>
    <row r="5" spans="1:24" ht="26.25" customHeight="1" x14ac:dyDescent="0.3">
      <c r="G5" s="43"/>
      <c r="J5" s="8"/>
      <c r="K5" s="4"/>
      <c r="L5" s="4"/>
    </row>
    <row r="6" spans="1:24" ht="26.25" customHeight="1" x14ac:dyDescent="0.3">
      <c r="J6" s="8"/>
      <c r="K6" s="4"/>
      <c r="L6" s="4"/>
      <c r="P6" s="45"/>
      <c r="Q6" s="34"/>
      <c r="R6" s="35"/>
      <c r="S6" s="36"/>
      <c r="T6" s="37"/>
      <c r="U6" s="45"/>
      <c r="V6" s="48"/>
    </row>
    <row r="7" spans="1:24" s="3" customFormat="1" ht="36" customHeight="1" x14ac:dyDescent="0.4">
      <c r="A7" s="2"/>
      <c r="B7" s="144" t="s">
        <v>17</v>
      </c>
      <c r="C7" s="145"/>
      <c r="D7" s="145"/>
      <c r="E7" s="22"/>
      <c r="F7" s="60">
        <v>43402</v>
      </c>
      <c r="J7" s="5"/>
      <c r="K7" s="6"/>
      <c r="L7" s="6"/>
      <c r="P7" s="45"/>
      <c r="Q7" s="34"/>
      <c r="R7" s="35"/>
      <c r="S7" s="36"/>
      <c r="T7" s="37"/>
      <c r="U7" s="45"/>
      <c r="V7" s="48"/>
      <c r="X7" s="55"/>
    </row>
    <row r="8" spans="1:24" x14ac:dyDescent="0.3">
      <c r="A8" s="1"/>
      <c r="B8" s="159" t="s">
        <v>51</v>
      </c>
      <c r="C8" s="159"/>
      <c r="D8" s="159"/>
      <c r="E8" s="159"/>
      <c r="F8" s="159"/>
      <c r="G8" s="159"/>
      <c r="J8" s="5"/>
      <c r="K8" s="4"/>
      <c r="L8" s="4"/>
      <c r="P8" s="45"/>
      <c r="Q8" s="34"/>
      <c r="R8" s="35"/>
      <c r="S8" s="36"/>
      <c r="T8" s="37"/>
      <c r="U8" s="45"/>
      <c r="V8" s="48"/>
    </row>
    <row r="9" spans="1:24" ht="21" thickBot="1" x14ac:dyDescent="0.35">
      <c r="B9" s="143" t="s">
        <v>52</v>
      </c>
      <c r="C9" s="143"/>
      <c r="D9" s="143"/>
      <c r="E9" s="143"/>
      <c r="F9" s="143"/>
      <c r="G9" s="143"/>
      <c r="J9" s="142" t="s">
        <v>4</v>
      </c>
      <c r="K9" s="4"/>
      <c r="L9" s="4"/>
      <c r="M9" s="114" t="s">
        <v>32</v>
      </c>
      <c r="N9" s="64" t="s">
        <v>22</v>
      </c>
      <c r="O9" s="93"/>
      <c r="P9" s="88"/>
      <c r="Q9" s="66"/>
      <c r="R9" s="67"/>
      <c r="S9" s="68"/>
      <c r="T9" s="95"/>
      <c r="U9" s="87" t="s">
        <v>23</v>
      </c>
      <c r="V9" s="89"/>
      <c r="W9" s="93"/>
      <c r="X9" s="94"/>
    </row>
    <row r="10" spans="1:24" s="7" customFormat="1" ht="24.75" customHeight="1" thickBot="1" x14ac:dyDescent="0.35">
      <c r="B10" s="148" t="s">
        <v>11</v>
      </c>
      <c r="C10" s="158"/>
      <c r="D10" s="158"/>
      <c r="E10" s="158"/>
      <c r="F10" s="158"/>
      <c r="G10" s="149"/>
      <c r="J10" s="137">
        <v>43101</v>
      </c>
      <c r="K10" s="26"/>
      <c r="L10" s="9"/>
      <c r="M10" s="115">
        <f>F7</f>
        <v>43402</v>
      </c>
      <c r="N10" s="71">
        <f>DATE(YEAR($M$10),MONTH($M$10),DAY($M$10)+30)</f>
        <v>43432</v>
      </c>
      <c r="O10" s="72">
        <f>WORKDAY(WORKDAY(N10,-1,$J$10:$J$36),1,$J$10:$J$36)</f>
        <v>43432</v>
      </c>
      <c r="P10" s="73">
        <f>+T10</f>
        <v>43432</v>
      </c>
      <c r="Q10" s="74">
        <f>+O10</f>
        <v>43432</v>
      </c>
      <c r="R10" s="72">
        <f>Q10</f>
        <v>43432</v>
      </c>
      <c r="S10" s="75" t="b">
        <f>ISNA(R10)</f>
        <v>0</v>
      </c>
      <c r="T10" s="96">
        <f>IF(S10=FALSE,R10,O10)</f>
        <v>43432</v>
      </c>
      <c r="U10" s="90">
        <f>WORKDAY.INTL(M10,20,1,$J$10:$J$36)</f>
        <v>43433</v>
      </c>
      <c r="V10" s="72">
        <f>WORKDAY(U10,0,#REF!)</f>
        <v>43433</v>
      </c>
      <c r="W10" s="76" t="b">
        <f>ISNA(V10)</f>
        <v>0</v>
      </c>
      <c r="X10" s="83">
        <f>IF(W10=FALSE,V10,U10)</f>
        <v>43433</v>
      </c>
    </row>
    <row r="11" spans="1:24" s="7" customFormat="1" ht="24.95" customHeight="1" thickBot="1" x14ac:dyDescent="0.35">
      <c r="B11" s="150" t="s">
        <v>2</v>
      </c>
      <c r="C11" s="164"/>
      <c r="D11" s="117" t="s">
        <v>10</v>
      </c>
      <c r="E11" s="61" t="s">
        <v>12</v>
      </c>
      <c r="F11" s="62" t="s">
        <v>31</v>
      </c>
      <c r="G11" s="118" t="s">
        <v>13</v>
      </c>
      <c r="J11" s="137">
        <v>43115</v>
      </c>
      <c r="K11" s="26"/>
      <c r="L11" s="9"/>
      <c r="M11" s="115">
        <f>M10+1</f>
        <v>43403</v>
      </c>
      <c r="N11" s="71">
        <f>DATE(YEAR($M$11),MONTH($M$11),DAY($M$11)+30)</f>
        <v>43433</v>
      </c>
      <c r="O11" s="72">
        <f>WORKDAY(WORKDAY(N11,-1,$J$10:$J$36),1,$J$10:$J$36)</f>
        <v>43433</v>
      </c>
      <c r="P11" s="73">
        <f>+T11</f>
        <v>43433</v>
      </c>
      <c r="Q11" s="74">
        <f t="shared" ref="Q11:Q14" si="0">+O11</f>
        <v>43433</v>
      </c>
      <c r="R11" s="72">
        <f>Q11</f>
        <v>43433</v>
      </c>
      <c r="S11" s="75" t="b">
        <f t="shared" ref="S11:S14" si="1">ISNA(R11)</f>
        <v>0</v>
      </c>
      <c r="T11" s="96">
        <f>IF(S11=FALSE,R11,O11)</f>
        <v>43433</v>
      </c>
      <c r="U11" s="90">
        <f>WORKDAY.INTL(M11,20,1,$J$10:$J$36)</f>
        <v>43434</v>
      </c>
      <c r="V11" s="72">
        <f>WORKDAY(U11,0,#REF!)</f>
        <v>43434</v>
      </c>
      <c r="W11" s="76" t="b">
        <f t="shared" ref="W11:W14" si="2">ISNA(V11)</f>
        <v>0</v>
      </c>
      <c r="X11" s="83">
        <f t="shared" ref="X11:X14" si="3">IF(W11=FALSE,V11,U11)</f>
        <v>43434</v>
      </c>
    </row>
    <row r="12" spans="1:24" s="7" customFormat="1" ht="24.95" customHeight="1" thickBot="1" x14ac:dyDescent="0.35">
      <c r="B12" s="165" t="s">
        <v>8</v>
      </c>
      <c r="C12" s="166"/>
      <c r="D12" s="63">
        <f>+T53</f>
        <v>43417</v>
      </c>
      <c r="E12" s="129">
        <f>+N53</f>
        <v>43424</v>
      </c>
      <c r="F12" s="130">
        <f>E12</f>
        <v>43424</v>
      </c>
      <c r="G12" s="132">
        <f>+W18</f>
        <v>43417</v>
      </c>
      <c r="J12" s="137">
        <v>43143</v>
      </c>
      <c r="K12" s="26"/>
      <c r="L12" s="9"/>
      <c r="M12" s="115">
        <f t="shared" ref="M12:M14" si="4">M11+1</f>
        <v>43404</v>
      </c>
      <c r="N12" s="97">
        <f>DATE(YEAR($M$12),MONTH($M$12),DAY($M$12)+30)</f>
        <v>43434</v>
      </c>
      <c r="O12" s="72">
        <f>WORKDAY(WORKDAY(N12,-1,$J$10:$J$36),1,$J$10:$J$36)</f>
        <v>43434</v>
      </c>
      <c r="P12" s="73">
        <f>+T12</f>
        <v>43434</v>
      </c>
      <c r="Q12" s="74">
        <f t="shared" si="0"/>
        <v>43434</v>
      </c>
      <c r="R12" s="72">
        <f>Q12</f>
        <v>43434</v>
      </c>
      <c r="S12" s="75" t="b">
        <f t="shared" si="1"/>
        <v>0</v>
      </c>
      <c r="T12" s="96">
        <f>IF(S12=FALSE,R12,O12)</f>
        <v>43434</v>
      </c>
      <c r="U12" s="90">
        <f>WORKDAY.INTL(M12,20,1,$J$10:$J$36)</f>
        <v>43437</v>
      </c>
      <c r="V12" s="72">
        <f>WORKDAY(U12,0,#REF!)</f>
        <v>43437</v>
      </c>
      <c r="W12" s="76" t="b">
        <f t="shared" si="2"/>
        <v>0</v>
      </c>
      <c r="X12" s="83">
        <f t="shared" si="3"/>
        <v>43437</v>
      </c>
    </row>
    <row r="13" spans="1:24" s="7" customFormat="1" ht="24.75" customHeight="1" thickBot="1" x14ac:dyDescent="0.35">
      <c r="B13" s="167" t="s">
        <v>0</v>
      </c>
      <c r="C13" s="168"/>
      <c r="D13" s="63">
        <f t="shared" ref="D13:D16" si="5">+T54</f>
        <v>43418</v>
      </c>
      <c r="E13" s="129">
        <f t="shared" ref="E13:E16" si="6">+N54</f>
        <v>43425</v>
      </c>
      <c r="F13" s="128">
        <f t="shared" ref="F13:F16" si="7">E13</f>
        <v>43425</v>
      </c>
      <c r="G13" s="133">
        <f t="shared" ref="G13:G15" si="8">+W19</f>
        <v>43418</v>
      </c>
      <c r="J13" s="137">
        <v>43150</v>
      </c>
      <c r="K13" s="26"/>
      <c r="L13" s="9"/>
      <c r="M13" s="115">
        <f t="shared" si="4"/>
        <v>43405</v>
      </c>
      <c r="N13" s="97">
        <f>DATE(YEAR($M$13),MONTH($M$13),DAY($M$13)+30)</f>
        <v>43435</v>
      </c>
      <c r="O13" s="72">
        <f>WORKDAY(WORKDAY(N13,-1,$J$10:$J$36),1,$J$10:$J$36)</f>
        <v>43437</v>
      </c>
      <c r="P13" s="73">
        <f>+T13</f>
        <v>43437</v>
      </c>
      <c r="Q13" s="74">
        <f t="shared" si="0"/>
        <v>43437</v>
      </c>
      <c r="R13" s="72">
        <f>Q13</f>
        <v>43437</v>
      </c>
      <c r="S13" s="75" t="b">
        <f t="shared" si="1"/>
        <v>0</v>
      </c>
      <c r="T13" s="96">
        <f>IF(S13=FALSE,R13,O13)</f>
        <v>43437</v>
      </c>
      <c r="U13" s="90">
        <f>WORKDAY.INTL(M13,20,1,$J$10:$J$36)</f>
        <v>43438</v>
      </c>
      <c r="V13" s="72">
        <f>WORKDAY(U13,0,#REF!)</f>
        <v>43438</v>
      </c>
      <c r="W13" s="76" t="b">
        <f t="shared" si="2"/>
        <v>0</v>
      </c>
      <c r="X13" s="83">
        <f t="shared" si="3"/>
        <v>43438</v>
      </c>
    </row>
    <row r="14" spans="1:24" s="7" customFormat="1" ht="24.95" customHeight="1" thickBot="1" x14ac:dyDescent="0.35">
      <c r="B14" s="152" t="s">
        <v>1</v>
      </c>
      <c r="C14" s="153"/>
      <c r="D14" s="63">
        <f t="shared" si="5"/>
        <v>43423</v>
      </c>
      <c r="E14" s="129">
        <f t="shared" si="6"/>
        <v>43430</v>
      </c>
      <c r="F14" s="128">
        <f t="shared" si="7"/>
        <v>43430</v>
      </c>
      <c r="G14" s="133">
        <f t="shared" si="8"/>
        <v>43419</v>
      </c>
      <c r="J14" s="137">
        <v>43189</v>
      </c>
      <c r="K14" s="26"/>
      <c r="L14" s="9"/>
      <c r="M14" s="116">
        <f t="shared" si="4"/>
        <v>43406</v>
      </c>
      <c r="N14" s="98">
        <f>DATE(YEAR($M$14),MONTH($M$14),DAY($M$14)+30)</f>
        <v>43436</v>
      </c>
      <c r="O14" s="78">
        <f>WORKDAY(WORKDAY(N14,-1,$J$10:$J$36),1,$J$10:$J$36)</f>
        <v>43437</v>
      </c>
      <c r="P14" s="79">
        <f>+T14</f>
        <v>43437</v>
      </c>
      <c r="Q14" s="80">
        <f t="shared" si="0"/>
        <v>43437</v>
      </c>
      <c r="R14" s="78">
        <f>Q14</f>
        <v>43437</v>
      </c>
      <c r="S14" s="81" t="b">
        <f t="shared" si="1"/>
        <v>0</v>
      </c>
      <c r="T14" s="99">
        <f>IF(S14=FALSE,R14,O14)</f>
        <v>43437</v>
      </c>
      <c r="U14" s="91">
        <f>WORKDAY.INTL(M14,20,1,$J$10:$J$36)</f>
        <v>43439</v>
      </c>
      <c r="V14" s="78">
        <f>WORKDAY(U14,0,#REF!)</f>
        <v>43439</v>
      </c>
      <c r="W14" s="82" t="b">
        <f t="shared" si="2"/>
        <v>0</v>
      </c>
      <c r="X14" s="84">
        <f t="shared" si="3"/>
        <v>43439</v>
      </c>
    </row>
    <row r="15" spans="1:24" s="7" customFormat="1" ht="24.95" customHeight="1" thickBot="1" x14ac:dyDescent="0.35">
      <c r="B15" s="152" t="s">
        <v>6</v>
      </c>
      <c r="C15" s="154"/>
      <c r="D15" s="63">
        <f t="shared" si="5"/>
        <v>43424</v>
      </c>
      <c r="E15" s="129">
        <f t="shared" si="6"/>
        <v>43431</v>
      </c>
      <c r="F15" s="128">
        <f t="shared" si="7"/>
        <v>43431</v>
      </c>
      <c r="G15" s="133">
        <f t="shared" si="8"/>
        <v>43420</v>
      </c>
      <c r="J15" s="137">
        <v>43248</v>
      </c>
      <c r="K15" s="26"/>
      <c r="L15" s="9"/>
      <c r="P15" s="50"/>
      <c r="Q15" s="34"/>
      <c r="R15" s="35"/>
      <c r="S15" s="36"/>
      <c r="T15" s="37"/>
      <c r="U15" s="45"/>
      <c r="V15" s="48"/>
      <c r="X15" s="26"/>
    </row>
    <row r="16" spans="1:24" s="7" customFormat="1" ht="24.95" customHeight="1" thickBot="1" x14ac:dyDescent="0.35">
      <c r="B16" s="155" t="s">
        <v>5</v>
      </c>
      <c r="C16" s="156"/>
      <c r="D16" s="63">
        <f t="shared" si="5"/>
        <v>43425</v>
      </c>
      <c r="E16" s="129">
        <f t="shared" si="6"/>
        <v>43432</v>
      </c>
      <c r="F16" s="131">
        <f t="shared" si="7"/>
        <v>43432</v>
      </c>
      <c r="G16" s="134">
        <f>+W22</f>
        <v>43423</v>
      </c>
      <c r="J16" s="137">
        <v>43285</v>
      </c>
      <c r="K16" s="26"/>
      <c r="L16" s="9"/>
      <c r="P16" s="50"/>
      <c r="Q16" s="34"/>
      <c r="R16" s="35"/>
      <c r="S16" s="36"/>
      <c r="T16" s="37"/>
      <c r="U16" s="45"/>
      <c r="V16" s="48"/>
      <c r="X16" s="26"/>
    </row>
    <row r="17" spans="2:28" s="7" customFormat="1" ht="24.95" customHeight="1" x14ac:dyDescent="0.3">
      <c r="D17" s="16"/>
      <c r="E17" s="27"/>
      <c r="F17" s="16"/>
      <c r="G17" s="46"/>
      <c r="J17" s="137">
        <v>43346</v>
      </c>
      <c r="K17" s="26"/>
      <c r="L17" s="9"/>
      <c r="N17" s="64" t="s">
        <v>21</v>
      </c>
      <c r="O17" s="69"/>
      <c r="P17" s="65"/>
      <c r="Q17" s="92"/>
      <c r="R17" s="35"/>
      <c r="S17" s="36"/>
      <c r="T17" s="87" t="s">
        <v>24</v>
      </c>
      <c r="U17" s="88"/>
      <c r="V17" s="89"/>
      <c r="W17" s="70"/>
      <c r="X17" s="26"/>
    </row>
    <row r="18" spans="2:28" s="7" customFormat="1" ht="24.95" customHeight="1" thickBot="1" x14ac:dyDescent="0.35">
      <c r="D18" s="16"/>
      <c r="E18" s="16"/>
      <c r="F18" s="16"/>
      <c r="G18" s="46"/>
      <c r="J18" s="137">
        <v>43381</v>
      </c>
      <c r="K18" s="26"/>
      <c r="L18" s="9"/>
      <c r="N18" s="90">
        <f>WORKDAY.INTL(M10,15,1,$J$10:$J$36)</f>
        <v>43424</v>
      </c>
      <c r="O18" s="72">
        <f>WORKDAY(N18,0,#REF!)</f>
        <v>43424</v>
      </c>
      <c r="P18" s="76" t="b">
        <f>ISNA(O18)</f>
        <v>0</v>
      </c>
      <c r="Q18" s="83">
        <f>IF(P18=FALSE,O18,N18)</f>
        <v>43424</v>
      </c>
      <c r="R18" s="35"/>
      <c r="S18" s="36"/>
      <c r="T18" s="90">
        <f>WORKDAY.INTL(M10,10,1,$J$10:$J$36)</f>
        <v>43417</v>
      </c>
      <c r="U18" s="72">
        <f>WORKDAY(T18,0,#REF!)</f>
        <v>43417</v>
      </c>
      <c r="V18" s="76" t="b">
        <f>ISNA(U18)</f>
        <v>0</v>
      </c>
      <c r="W18" s="83">
        <f>IF(V18=FALSE,U18,T18)</f>
        <v>43417</v>
      </c>
      <c r="X18" s="26"/>
      <c r="Y18" s="7" t="b">
        <f>$T$53&lt;&gt;$D$12</f>
        <v>0</v>
      </c>
    </row>
    <row r="19" spans="2:28" s="7" customFormat="1" ht="24.95" customHeight="1" thickBot="1" x14ac:dyDescent="0.35">
      <c r="B19" s="148" t="s">
        <v>14</v>
      </c>
      <c r="C19" s="158"/>
      <c r="D19" s="158"/>
      <c r="E19" s="158"/>
      <c r="F19" s="158"/>
      <c r="G19" s="149"/>
      <c r="J19" s="137">
        <v>43416</v>
      </c>
      <c r="K19" s="26"/>
      <c r="L19" s="9"/>
      <c r="N19" s="90">
        <f>WORKDAY.INTL(M11,15,1,$J$10:$J$36)</f>
        <v>43425</v>
      </c>
      <c r="O19" s="72">
        <f>WORKDAY(N19,0,#REF!)</f>
        <v>43425</v>
      </c>
      <c r="P19" s="76" t="b">
        <f t="shared" ref="P19:P22" si="9">ISNA(O19)</f>
        <v>0</v>
      </c>
      <c r="Q19" s="83">
        <f t="shared" ref="Q19:Q22" si="10">IF(P19=FALSE,O19,N19)</f>
        <v>43425</v>
      </c>
      <c r="R19" s="35"/>
      <c r="S19" s="36"/>
      <c r="T19" s="90">
        <f>WORKDAY.INTL(M11,10,1,$J$10:$J$36)</f>
        <v>43418</v>
      </c>
      <c r="U19" s="72">
        <f>WORKDAY(T19,0,#REF!)</f>
        <v>43418</v>
      </c>
      <c r="V19" s="76" t="b">
        <f t="shared" ref="V19:V22" si="11">ISNA(U19)</f>
        <v>0</v>
      </c>
      <c r="W19" s="83">
        <f t="shared" ref="W19:W22" si="12">IF(V19=FALSE,U19,T19)</f>
        <v>43418</v>
      </c>
      <c r="X19" s="26"/>
    </row>
    <row r="20" spans="2:28" s="7" customFormat="1" ht="24.95" customHeight="1" thickBot="1" x14ac:dyDescent="0.35">
      <c r="B20" s="150" t="s">
        <v>2</v>
      </c>
      <c r="C20" s="151"/>
      <c r="D20" s="117" t="s">
        <v>10</v>
      </c>
      <c r="E20" s="61" t="s">
        <v>12</v>
      </c>
      <c r="F20" s="119" t="s">
        <v>31</v>
      </c>
      <c r="G20" s="120" t="s">
        <v>13</v>
      </c>
      <c r="J20" s="137">
        <v>43426</v>
      </c>
      <c r="K20" s="26"/>
      <c r="L20" s="9"/>
      <c r="N20" s="90">
        <f>WORKDAY.INTL(M12,15,1,$J$10:$J$36)</f>
        <v>43430</v>
      </c>
      <c r="O20" s="72">
        <f>WORKDAY(N20,0,#REF!)</f>
        <v>43430</v>
      </c>
      <c r="P20" s="76" t="b">
        <f t="shared" si="9"/>
        <v>0</v>
      </c>
      <c r="Q20" s="83">
        <f t="shared" si="10"/>
        <v>43430</v>
      </c>
      <c r="R20" s="35"/>
      <c r="S20" s="36"/>
      <c r="T20" s="90">
        <f>WORKDAY.INTL(M12,10,1,$J$10:$J$36)</f>
        <v>43419</v>
      </c>
      <c r="U20" s="72">
        <f>WORKDAY(T20,0,#REF!)</f>
        <v>43419</v>
      </c>
      <c r="V20" s="76" t="b">
        <f t="shared" si="11"/>
        <v>0</v>
      </c>
      <c r="W20" s="83">
        <f t="shared" si="12"/>
        <v>43419</v>
      </c>
      <c r="X20" s="26"/>
    </row>
    <row r="21" spans="2:28" s="7" customFormat="1" ht="24.95" customHeight="1" thickBot="1" x14ac:dyDescent="0.35">
      <c r="B21" s="169" t="s">
        <v>9</v>
      </c>
      <c r="C21" s="166"/>
      <c r="D21" s="63">
        <f>+V53</f>
        <v>43425</v>
      </c>
      <c r="E21" s="129">
        <f>+Q53</f>
        <v>43432</v>
      </c>
      <c r="F21" s="130">
        <f>E21</f>
        <v>43432</v>
      </c>
      <c r="G21" s="107">
        <f>+X10</f>
        <v>43433</v>
      </c>
      <c r="J21" s="137">
        <v>43427</v>
      </c>
      <c r="K21" s="26"/>
      <c r="N21" s="90">
        <f>WORKDAY.INTL(M13,15,1,$J$10:$J$36)</f>
        <v>43431</v>
      </c>
      <c r="O21" s="72">
        <f>WORKDAY(N21,0,#REF!)</f>
        <v>43431</v>
      </c>
      <c r="P21" s="76" t="b">
        <f t="shared" si="9"/>
        <v>0</v>
      </c>
      <c r="Q21" s="83">
        <f t="shared" si="10"/>
        <v>43431</v>
      </c>
      <c r="R21" s="35"/>
      <c r="S21" s="36"/>
      <c r="T21" s="90">
        <f>WORKDAY.INTL(M13,10,1,$J$10:$J$36)</f>
        <v>43420</v>
      </c>
      <c r="U21" s="72">
        <f>WORKDAY(T21,0,#REF!)</f>
        <v>43420</v>
      </c>
      <c r="V21" s="76" t="b">
        <f t="shared" si="11"/>
        <v>0</v>
      </c>
      <c r="W21" s="83">
        <f t="shared" si="12"/>
        <v>43420</v>
      </c>
      <c r="X21" s="26"/>
    </row>
    <row r="22" spans="2:28" s="7" customFormat="1" ht="24.95" customHeight="1" thickBot="1" x14ac:dyDescent="0.35">
      <c r="B22" s="167" t="s">
        <v>0</v>
      </c>
      <c r="C22" s="168"/>
      <c r="D22" s="63">
        <f t="shared" ref="D22:D25" si="13">+V54</f>
        <v>43425</v>
      </c>
      <c r="E22" s="129">
        <f t="shared" ref="E22:E25" si="14">+Q54</f>
        <v>43432</v>
      </c>
      <c r="F22" s="128">
        <f t="shared" ref="F22:F25" si="15">E22</f>
        <v>43432</v>
      </c>
      <c r="G22" s="108">
        <f>+X11</f>
        <v>43434</v>
      </c>
      <c r="J22" s="137">
        <v>43459</v>
      </c>
      <c r="K22" s="26"/>
      <c r="N22" s="91">
        <f>WORKDAY.INTL(M14,15,1,$J$10:$J$36)</f>
        <v>43432</v>
      </c>
      <c r="O22" s="78">
        <f>WORKDAY(N22,0,#REF!)</f>
        <v>43432</v>
      </c>
      <c r="P22" s="82" t="b">
        <f t="shared" si="9"/>
        <v>0</v>
      </c>
      <c r="Q22" s="84">
        <f t="shared" si="10"/>
        <v>43432</v>
      </c>
      <c r="R22" s="38"/>
      <c r="S22" s="36"/>
      <c r="T22" s="91">
        <f>WORKDAY.INTL(M14,10,1,$J$10:$J$36)</f>
        <v>43423</v>
      </c>
      <c r="U22" s="78">
        <f>WORKDAY(T22,0,#REF!)</f>
        <v>43423</v>
      </c>
      <c r="V22" s="82" t="b">
        <f t="shared" si="11"/>
        <v>0</v>
      </c>
      <c r="W22" s="84">
        <f t="shared" si="12"/>
        <v>43423</v>
      </c>
      <c r="X22" s="26"/>
    </row>
    <row r="23" spans="2:28" s="7" customFormat="1" ht="24.95" customHeight="1" thickBot="1" x14ac:dyDescent="0.35">
      <c r="B23" s="152" t="s">
        <v>1</v>
      </c>
      <c r="C23" s="153"/>
      <c r="D23" s="63">
        <f t="shared" si="13"/>
        <v>43426</v>
      </c>
      <c r="E23" s="129">
        <f t="shared" si="14"/>
        <v>43434</v>
      </c>
      <c r="F23" s="128">
        <f t="shared" si="15"/>
        <v>43434</v>
      </c>
      <c r="G23" s="108">
        <f>+X12</f>
        <v>43437</v>
      </c>
      <c r="J23" s="137">
        <v>43466</v>
      </c>
      <c r="K23" s="26"/>
      <c r="P23" s="50"/>
      <c r="Q23" s="34"/>
      <c r="R23" s="35"/>
      <c r="S23" s="36"/>
      <c r="T23" s="37"/>
      <c r="U23" s="45"/>
      <c r="V23" s="48"/>
      <c r="X23" s="26"/>
    </row>
    <row r="24" spans="2:28" s="7" customFormat="1" ht="24.95" customHeight="1" thickBot="1" x14ac:dyDescent="0.35">
      <c r="B24" s="162" t="s">
        <v>7</v>
      </c>
      <c r="C24" s="163"/>
      <c r="D24" s="63">
        <f t="shared" si="13"/>
        <v>43430</v>
      </c>
      <c r="E24" s="129">
        <f t="shared" si="14"/>
        <v>43437</v>
      </c>
      <c r="F24" s="128">
        <f t="shared" si="15"/>
        <v>43437</v>
      </c>
      <c r="G24" s="108">
        <f>+X13</f>
        <v>43438</v>
      </c>
      <c r="J24" s="137">
        <v>43486</v>
      </c>
      <c r="K24" s="26"/>
      <c r="N24" s="64" t="s">
        <v>25</v>
      </c>
      <c r="O24" s="69"/>
      <c r="P24" s="65"/>
      <c r="Q24" s="66"/>
      <c r="R24" s="67"/>
      <c r="S24" s="68"/>
      <c r="T24" s="69"/>
      <c r="U24" s="64" t="s">
        <v>26</v>
      </c>
      <c r="V24" s="65"/>
      <c r="W24" s="66"/>
      <c r="X24" s="67"/>
      <c r="Y24" s="68"/>
      <c r="Z24" s="69"/>
      <c r="AA24" s="70"/>
      <c r="AB24" s="76"/>
    </row>
    <row r="25" spans="2:28" s="7" customFormat="1" ht="24.95" customHeight="1" thickBot="1" x14ac:dyDescent="0.35">
      <c r="B25" s="155" t="s">
        <v>5</v>
      </c>
      <c r="C25" s="157"/>
      <c r="D25" s="63">
        <f t="shared" si="13"/>
        <v>43430</v>
      </c>
      <c r="E25" s="129">
        <f t="shared" si="14"/>
        <v>43437</v>
      </c>
      <c r="F25" s="131">
        <f t="shared" si="15"/>
        <v>43437</v>
      </c>
      <c r="G25" s="127">
        <f>+X14</f>
        <v>43439</v>
      </c>
      <c r="J25" s="137">
        <v>43508</v>
      </c>
      <c r="K25" s="135"/>
      <c r="N25" s="71">
        <f>DATE(YEAR($M$10),MONTH($M$10),DAY($M$10)+60)</f>
        <v>43462</v>
      </c>
      <c r="O25" s="72">
        <f>WORKDAY(WORKDAY(N25,-1,$J$10:$J$36),1,$J$10:$J$36)</f>
        <v>43462</v>
      </c>
      <c r="P25" s="73">
        <f>+U25</f>
        <v>43492</v>
      </c>
      <c r="Q25" s="74">
        <f>+O25</f>
        <v>43462</v>
      </c>
      <c r="R25" s="72">
        <f>Q25</f>
        <v>43462</v>
      </c>
      <c r="S25" s="75" t="b">
        <f>ISNA(R25)</f>
        <v>0</v>
      </c>
      <c r="T25" s="85">
        <f>IF(S25=FALSE,R25,O25)</f>
        <v>43462</v>
      </c>
      <c r="U25" s="71">
        <f>DATE(YEAR($M$10),MONTH($M$10),DAY($M$10)+90)</f>
        <v>43492</v>
      </c>
      <c r="V25" s="72">
        <f>WORKDAY(WORKDAY(U25,-1,$J$10:$J$36),1,$J$10:$J$36)</f>
        <v>43493</v>
      </c>
      <c r="W25" s="73">
        <f>+V25</f>
        <v>43493</v>
      </c>
      <c r="X25" s="74">
        <f>+V25</f>
        <v>43493</v>
      </c>
      <c r="Y25" s="72">
        <f>X25</f>
        <v>43493</v>
      </c>
      <c r="Z25" s="75" t="b">
        <f>ISNA(Y25)</f>
        <v>0</v>
      </c>
      <c r="AA25" s="83">
        <f>IF(Z25=FALSE,Y25,V25)</f>
        <v>43493</v>
      </c>
      <c r="AB25" s="76"/>
    </row>
    <row r="26" spans="2:28" s="7" customFormat="1" ht="24.95" customHeight="1" x14ac:dyDescent="0.3">
      <c r="B26" s="13"/>
      <c r="D26" s="16"/>
      <c r="E26" s="16"/>
      <c r="F26" s="16"/>
      <c r="G26" s="13"/>
      <c r="J26" s="137">
        <v>43514</v>
      </c>
      <c r="K26" s="135"/>
      <c r="N26" s="71">
        <f>DATE(YEAR($M$11),MONTH($M$11),DAY($M$11)+60)</f>
        <v>43463</v>
      </c>
      <c r="O26" s="72">
        <f>WORKDAY(WORKDAY(N26,-1,$J$10:$J$36),1,$J$10:$J$36)</f>
        <v>43465</v>
      </c>
      <c r="P26" s="73">
        <f>+U26</f>
        <v>43493</v>
      </c>
      <c r="Q26" s="74">
        <f t="shared" ref="Q26:Q29" si="16">+O26</f>
        <v>43465</v>
      </c>
      <c r="R26" s="72">
        <f>Q26</f>
        <v>43465</v>
      </c>
      <c r="S26" s="75" t="b">
        <f t="shared" ref="S26:S29" si="17">ISNA(R26)</f>
        <v>0</v>
      </c>
      <c r="T26" s="85">
        <f t="shared" ref="T26:T29" si="18">IF(S26=FALSE,R26,O26)</f>
        <v>43465</v>
      </c>
      <c r="U26" s="71">
        <f>DATE(YEAR($M$11),MONTH($M$11),DAY($M$11)+90)</f>
        <v>43493</v>
      </c>
      <c r="V26" s="72">
        <f>WORKDAY(WORKDAY(U26,-1,$J$10:$J$36),1,$J$10:$J$36)</f>
        <v>43493</v>
      </c>
      <c r="W26" s="73">
        <f t="shared" ref="W26:W29" si="19">+V26</f>
        <v>43493</v>
      </c>
      <c r="X26" s="74">
        <f>+V26</f>
        <v>43493</v>
      </c>
      <c r="Y26" s="72">
        <f>X26</f>
        <v>43493</v>
      </c>
      <c r="Z26" s="75" t="b">
        <f>ISNA(Y26)</f>
        <v>0</v>
      </c>
      <c r="AA26" s="83">
        <f t="shared" ref="AA26:AA29" si="20">IF(Z26=FALSE,Y26,V26)</f>
        <v>43493</v>
      </c>
      <c r="AB26" s="76"/>
    </row>
    <row r="27" spans="2:28" s="7" customFormat="1" ht="24.95" customHeight="1" thickBot="1" x14ac:dyDescent="0.35">
      <c r="D27" s="16"/>
      <c r="E27" s="16"/>
      <c r="F27" s="16"/>
      <c r="J27" s="137">
        <v>43556</v>
      </c>
      <c r="K27" s="135"/>
      <c r="N27" s="71">
        <f>DATE(YEAR($M$12),MONTH($M$12),DAY($M$12)+60)</f>
        <v>43464</v>
      </c>
      <c r="O27" s="72">
        <f>WORKDAY(WORKDAY(N27,-1,$J$10:$J$36),1,$J$10:$J$36)</f>
        <v>43465</v>
      </c>
      <c r="P27" s="73">
        <f>+U27</f>
        <v>43494</v>
      </c>
      <c r="Q27" s="74">
        <f t="shared" si="16"/>
        <v>43465</v>
      </c>
      <c r="R27" s="72">
        <f>Q27</f>
        <v>43465</v>
      </c>
      <c r="S27" s="75" t="b">
        <f t="shared" si="17"/>
        <v>0</v>
      </c>
      <c r="T27" s="85">
        <f t="shared" si="18"/>
        <v>43465</v>
      </c>
      <c r="U27" s="71">
        <f>DATE(YEAR($M$12),MONTH($M$12),DAY($M$12)+90)</f>
        <v>43494</v>
      </c>
      <c r="V27" s="72">
        <f>WORKDAY(WORKDAY(U27,-1,$J$10:$J$36),1,$J$10:$J$36)</f>
        <v>43494</v>
      </c>
      <c r="W27" s="73">
        <f t="shared" si="19"/>
        <v>43494</v>
      </c>
      <c r="X27" s="74">
        <f>+V27</f>
        <v>43494</v>
      </c>
      <c r="Y27" s="72">
        <f>X27</f>
        <v>43494</v>
      </c>
      <c r="Z27" s="75" t="b">
        <f>ISNA(Y27)</f>
        <v>0</v>
      </c>
      <c r="AA27" s="83">
        <f t="shared" si="20"/>
        <v>43494</v>
      </c>
      <c r="AB27" s="76"/>
    </row>
    <row r="28" spans="2:28" s="7" customFormat="1" ht="24.95" customHeight="1" thickBot="1" x14ac:dyDescent="0.35">
      <c r="B28" s="148" t="s">
        <v>14</v>
      </c>
      <c r="C28" s="158"/>
      <c r="D28" s="158"/>
      <c r="E28" s="158"/>
      <c r="F28" s="158"/>
      <c r="G28" s="149"/>
      <c r="H28" s="8"/>
      <c r="J28" s="137">
        <v>43612</v>
      </c>
      <c r="K28" s="135"/>
      <c r="N28" s="71">
        <f>DATE(YEAR($M$13),MONTH($M$13),DAY($M$13)+60)</f>
        <v>43465</v>
      </c>
      <c r="O28" s="72">
        <f>WORKDAY(WORKDAY(N28,-1,$J$10:$J$36),1,$J$10:$J$36)</f>
        <v>43465</v>
      </c>
      <c r="P28" s="73">
        <f>+U28</f>
        <v>43495</v>
      </c>
      <c r="Q28" s="74">
        <f t="shared" si="16"/>
        <v>43465</v>
      </c>
      <c r="R28" s="72">
        <f>Q28</f>
        <v>43465</v>
      </c>
      <c r="S28" s="75" t="b">
        <f t="shared" si="17"/>
        <v>0</v>
      </c>
      <c r="T28" s="85">
        <f t="shared" si="18"/>
        <v>43465</v>
      </c>
      <c r="U28" s="71">
        <f>DATE(YEAR($M$13),MONTH($M$13),DAY($M$13)+90)</f>
        <v>43495</v>
      </c>
      <c r="V28" s="72">
        <f>WORKDAY(WORKDAY(U28,-1,$J$10:$J$36),1,$J$10:$J$36)</f>
        <v>43495</v>
      </c>
      <c r="W28" s="73">
        <f t="shared" si="19"/>
        <v>43495</v>
      </c>
      <c r="X28" s="74">
        <f>+V28</f>
        <v>43495</v>
      </c>
      <c r="Y28" s="72">
        <f>X28</f>
        <v>43495</v>
      </c>
      <c r="Z28" s="75" t="b">
        <f>ISNA(Y28)</f>
        <v>0</v>
      </c>
      <c r="AA28" s="83">
        <f t="shared" si="20"/>
        <v>43495</v>
      </c>
      <c r="AB28" s="76"/>
    </row>
    <row r="29" spans="2:28" s="7" customFormat="1" ht="24.95" customHeight="1" thickBot="1" x14ac:dyDescent="0.35">
      <c r="B29" s="111" t="s">
        <v>2</v>
      </c>
      <c r="C29" s="112" t="s">
        <v>18</v>
      </c>
      <c r="D29" s="110" t="s">
        <v>3</v>
      </c>
      <c r="E29" s="57" t="s">
        <v>29</v>
      </c>
      <c r="F29" s="113" t="s">
        <v>15</v>
      </c>
      <c r="G29" s="113" t="s">
        <v>19</v>
      </c>
      <c r="H29" s="8"/>
      <c r="J29" s="137">
        <v>43650</v>
      </c>
      <c r="K29" s="135"/>
      <c r="N29" s="77">
        <f>DATE(YEAR($M$14),MONTH($M$14),DAY($M$14)+60)</f>
        <v>43466</v>
      </c>
      <c r="O29" s="78">
        <f>WORKDAY(WORKDAY(N29,-1,$J$10:$J$36),1,$J$10:$J$36)</f>
        <v>43467</v>
      </c>
      <c r="P29" s="79">
        <f>+U29</f>
        <v>43496</v>
      </c>
      <c r="Q29" s="80">
        <f t="shared" si="16"/>
        <v>43467</v>
      </c>
      <c r="R29" s="78">
        <f>Q29</f>
        <v>43467</v>
      </c>
      <c r="S29" s="81" t="b">
        <f t="shared" si="17"/>
        <v>0</v>
      </c>
      <c r="T29" s="86">
        <f t="shared" si="18"/>
        <v>43467</v>
      </c>
      <c r="U29" s="77">
        <f>DATE(YEAR($M$14),MONTH($M$14),DAY($M$14)+90)</f>
        <v>43496</v>
      </c>
      <c r="V29" s="78">
        <f>WORKDAY(WORKDAY(U29,-1,$J$10:$J$36),1,$J$10:$J$36)</f>
        <v>43496</v>
      </c>
      <c r="W29" s="79">
        <f t="shared" si="19"/>
        <v>43496</v>
      </c>
      <c r="X29" s="80">
        <f>+V29</f>
        <v>43496</v>
      </c>
      <c r="Y29" s="78">
        <f>X29</f>
        <v>43496</v>
      </c>
      <c r="Z29" s="81" t="b">
        <f>ISNA(Y29)</f>
        <v>0</v>
      </c>
      <c r="AA29" s="84">
        <f t="shared" si="20"/>
        <v>43496</v>
      </c>
      <c r="AB29" s="76"/>
    </row>
    <row r="30" spans="2:28" s="7" customFormat="1" ht="24.95" customHeight="1" x14ac:dyDescent="0.3">
      <c r="B30" s="106" t="s">
        <v>9</v>
      </c>
      <c r="C30" s="59">
        <f>+T25</f>
        <v>43462</v>
      </c>
      <c r="D30" s="59">
        <f>+AA25</f>
        <v>43493</v>
      </c>
      <c r="E30" s="59">
        <f>+T32</f>
        <v>43522</v>
      </c>
      <c r="F30" s="59">
        <f>+AA32</f>
        <v>43584</v>
      </c>
      <c r="G30" s="58">
        <f>+T39</f>
        <v>43767</v>
      </c>
      <c r="H30" s="9"/>
      <c r="J30" s="137">
        <v>43710</v>
      </c>
      <c r="K30" s="135"/>
      <c r="P30" s="50"/>
      <c r="Q30" s="34"/>
      <c r="R30" s="35"/>
      <c r="S30" s="36"/>
      <c r="T30" s="37"/>
      <c r="U30" s="45"/>
      <c r="V30" s="48"/>
      <c r="X30" s="26"/>
    </row>
    <row r="31" spans="2:28" s="7" customFormat="1" ht="24.95" customHeight="1" x14ac:dyDescent="0.3">
      <c r="B31" s="25" t="s">
        <v>0</v>
      </c>
      <c r="C31" s="17">
        <f t="shared" ref="C31:C34" si="21">+T26</f>
        <v>43465</v>
      </c>
      <c r="D31" s="17">
        <f t="shared" ref="D31:D34" si="22">+AA26</f>
        <v>43493</v>
      </c>
      <c r="E31" s="17">
        <f t="shared" ref="E31:E34" si="23">+T33</f>
        <v>43523</v>
      </c>
      <c r="F31" s="17">
        <f t="shared" ref="F31:F34" si="24">+AA33</f>
        <v>43584</v>
      </c>
      <c r="G31" s="19">
        <f t="shared" ref="G31:G34" si="25">+T40</f>
        <v>43768</v>
      </c>
      <c r="J31" s="137">
        <v>43752</v>
      </c>
      <c r="K31" s="135"/>
      <c r="N31" s="64" t="s">
        <v>27</v>
      </c>
      <c r="O31" s="69"/>
      <c r="P31" s="65"/>
      <c r="Q31" s="66"/>
      <c r="R31" s="67"/>
      <c r="S31" s="68"/>
      <c r="T31" s="70"/>
      <c r="U31" s="64" t="s">
        <v>28</v>
      </c>
      <c r="V31" s="69"/>
      <c r="W31" s="65"/>
      <c r="X31" s="66"/>
      <c r="Y31" s="67"/>
      <c r="Z31" s="68"/>
      <c r="AA31" s="70"/>
    </row>
    <row r="32" spans="2:28" s="7" customFormat="1" ht="24.95" customHeight="1" x14ac:dyDescent="0.3">
      <c r="B32" s="10" t="s">
        <v>1</v>
      </c>
      <c r="C32" s="17">
        <f t="shared" si="21"/>
        <v>43465</v>
      </c>
      <c r="D32" s="17">
        <f t="shared" si="22"/>
        <v>43494</v>
      </c>
      <c r="E32" s="17">
        <f t="shared" si="23"/>
        <v>43524</v>
      </c>
      <c r="F32" s="17">
        <f t="shared" si="24"/>
        <v>43584</v>
      </c>
      <c r="G32" s="19">
        <f t="shared" si="25"/>
        <v>43769</v>
      </c>
      <c r="J32" s="137">
        <v>43780</v>
      </c>
      <c r="K32" s="135"/>
      <c r="N32" s="71">
        <f>DATE(YEAR($M$10),MONTH($M$10),DAY($M$10)+120)</f>
        <v>43522</v>
      </c>
      <c r="O32" s="72">
        <f>WORKDAY(WORKDAY(N32,-1,$J$10:$J$36),1,$J$10:$J$36)</f>
        <v>43522</v>
      </c>
      <c r="P32" s="73">
        <f>+U32</f>
        <v>43582</v>
      </c>
      <c r="Q32" s="74">
        <f>+O32</f>
        <v>43522</v>
      </c>
      <c r="R32" s="72">
        <f>Q32</f>
        <v>43522</v>
      </c>
      <c r="S32" s="75" t="b">
        <f>ISNA(R32)</f>
        <v>0</v>
      </c>
      <c r="T32" s="83">
        <f>IF(S32=FALSE,R32,O32)</f>
        <v>43522</v>
      </c>
      <c r="U32" s="71">
        <f>DATE(YEAR($M$10),MONTH($M$10),DAY($M$10)+180)</f>
        <v>43582</v>
      </c>
      <c r="V32" s="72">
        <f>WORKDAY(WORKDAY(U32,-1,$J$10:$J$36),1,$J$10:$J$36)</f>
        <v>43584</v>
      </c>
      <c r="W32" s="73">
        <f>+X32</f>
        <v>43584</v>
      </c>
      <c r="X32" s="74">
        <f>+V32</f>
        <v>43584</v>
      </c>
      <c r="Y32" s="72">
        <f>X32</f>
        <v>43584</v>
      </c>
      <c r="Z32" s="75" t="b">
        <f>ISNA(Y32)</f>
        <v>0</v>
      </c>
      <c r="AA32" s="83">
        <f>IF(Z32=FALSE,Y32,V32)</f>
        <v>43584</v>
      </c>
    </row>
    <row r="33" spans="1:27" s="7" customFormat="1" ht="24.95" customHeight="1" x14ac:dyDescent="0.3">
      <c r="B33" s="14" t="s">
        <v>7</v>
      </c>
      <c r="C33" s="17">
        <f t="shared" si="21"/>
        <v>43465</v>
      </c>
      <c r="D33" s="17">
        <f t="shared" si="22"/>
        <v>43495</v>
      </c>
      <c r="E33" s="17">
        <f t="shared" si="23"/>
        <v>43525</v>
      </c>
      <c r="F33" s="17">
        <f t="shared" si="24"/>
        <v>43585</v>
      </c>
      <c r="G33" s="19">
        <f t="shared" si="25"/>
        <v>43770</v>
      </c>
      <c r="J33" s="137">
        <v>43797</v>
      </c>
      <c r="K33" s="136"/>
      <c r="N33" s="71">
        <f>DATE(YEAR($M$11),MONTH($M$11),DAY($M$11)+120)</f>
        <v>43523</v>
      </c>
      <c r="O33" s="72">
        <f>WORKDAY(WORKDAY(N33,-1,$J$10:$J$36),1,$J$10:$J$36)</f>
        <v>43523</v>
      </c>
      <c r="P33" s="73">
        <f>+U33</f>
        <v>43583</v>
      </c>
      <c r="Q33" s="74">
        <f t="shared" ref="Q33:Q36" si="26">+O33</f>
        <v>43523</v>
      </c>
      <c r="R33" s="72">
        <f>Q33</f>
        <v>43523</v>
      </c>
      <c r="S33" s="75" t="b">
        <f t="shared" ref="S33:S36" si="27">ISNA(R33)</f>
        <v>0</v>
      </c>
      <c r="T33" s="83">
        <f t="shared" ref="T33:T36" si="28">IF(S33=FALSE,R33,O33)</f>
        <v>43523</v>
      </c>
      <c r="U33" s="71">
        <f>DATE(YEAR($M$11),MONTH($M$11),DAY($M$11)+180)</f>
        <v>43583</v>
      </c>
      <c r="V33" s="72">
        <f>WORKDAY(WORKDAY(U33,-1,$J$10:$J$36),1,$J$10:$J$36)</f>
        <v>43584</v>
      </c>
      <c r="W33" s="73">
        <f t="shared" ref="W33:W36" si="29">+X33</f>
        <v>43584</v>
      </c>
      <c r="X33" s="74">
        <f t="shared" ref="X33:X36" si="30">+V33</f>
        <v>43584</v>
      </c>
      <c r="Y33" s="72">
        <f>X33</f>
        <v>43584</v>
      </c>
      <c r="Z33" s="75" t="b">
        <f t="shared" ref="Z33:Z36" si="31">ISNA(Y33)</f>
        <v>0</v>
      </c>
      <c r="AA33" s="83">
        <f t="shared" ref="AA33:AA36" si="32">IF(Z33=FALSE,Y33,V33)</f>
        <v>43584</v>
      </c>
    </row>
    <row r="34" spans="1:27" s="7" customFormat="1" ht="24.95" customHeight="1" thickBot="1" x14ac:dyDescent="0.35">
      <c r="B34" s="11" t="s">
        <v>5</v>
      </c>
      <c r="C34" s="18">
        <f t="shared" si="21"/>
        <v>43467</v>
      </c>
      <c r="D34" s="18">
        <f t="shared" si="22"/>
        <v>43496</v>
      </c>
      <c r="E34" s="18">
        <f t="shared" si="23"/>
        <v>43528</v>
      </c>
      <c r="F34" s="18">
        <f t="shared" si="24"/>
        <v>43586</v>
      </c>
      <c r="G34" s="20">
        <f t="shared" si="25"/>
        <v>43773</v>
      </c>
      <c r="J34" s="137">
        <v>43798</v>
      </c>
      <c r="K34" s="135"/>
      <c r="N34" s="71">
        <f>DATE(YEAR($M$12),MONTH($M$12),DAY($M$12)+120)</f>
        <v>43524</v>
      </c>
      <c r="O34" s="72">
        <f>WORKDAY(WORKDAY(N34,-1,$J$10:$J$36),1,$J$10:$J$36)</f>
        <v>43524</v>
      </c>
      <c r="P34" s="73">
        <f>+U34</f>
        <v>43584</v>
      </c>
      <c r="Q34" s="74">
        <f t="shared" si="26"/>
        <v>43524</v>
      </c>
      <c r="R34" s="72">
        <f>Q34</f>
        <v>43524</v>
      </c>
      <c r="S34" s="75" t="b">
        <f t="shared" si="27"/>
        <v>0</v>
      </c>
      <c r="T34" s="83">
        <f t="shared" si="28"/>
        <v>43524</v>
      </c>
      <c r="U34" s="71">
        <f>DATE(YEAR($M$12),MONTH($M$12),DAY($M$12)+180)</f>
        <v>43584</v>
      </c>
      <c r="V34" s="72">
        <f>WORKDAY(WORKDAY(U34,-1,$J$10:$J$36),1,$J$10:$J$36)</f>
        <v>43584</v>
      </c>
      <c r="W34" s="73">
        <f t="shared" si="29"/>
        <v>43584</v>
      </c>
      <c r="X34" s="74">
        <f t="shared" si="30"/>
        <v>43584</v>
      </c>
      <c r="Y34" s="72">
        <f>X34</f>
        <v>43584</v>
      </c>
      <c r="Z34" s="75" t="b">
        <f t="shared" si="31"/>
        <v>0</v>
      </c>
      <c r="AA34" s="83">
        <f t="shared" si="32"/>
        <v>43584</v>
      </c>
    </row>
    <row r="35" spans="1:27" s="7" customFormat="1" ht="24.95" customHeight="1" x14ac:dyDescent="0.3">
      <c r="C35" s="56"/>
      <c r="D35" s="16"/>
      <c r="E35" s="21"/>
      <c r="F35" s="21"/>
      <c r="G35" s="12"/>
      <c r="J35" s="137">
        <v>43824</v>
      </c>
      <c r="K35" s="135"/>
      <c r="N35" s="71">
        <f>DATE(YEAR($M$13),MONTH($M$13),DAY($M$13)+120)</f>
        <v>43525</v>
      </c>
      <c r="O35" s="72">
        <f>WORKDAY(WORKDAY(N35,-1,$J$10:$J$36),1,$J$10:$J$36)</f>
        <v>43525</v>
      </c>
      <c r="P35" s="73">
        <f>+U35</f>
        <v>43585</v>
      </c>
      <c r="Q35" s="74">
        <f t="shared" si="26"/>
        <v>43525</v>
      </c>
      <c r="R35" s="72">
        <f>Q35</f>
        <v>43525</v>
      </c>
      <c r="S35" s="75" t="b">
        <f t="shared" si="27"/>
        <v>0</v>
      </c>
      <c r="T35" s="83">
        <f t="shared" si="28"/>
        <v>43525</v>
      </c>
      <c r="U35" s="71">
        <f>DATE(YEAR($M$13),MONTH($M$13),DAY($M$13)+180)</f>
        <v>43585</v>
      </c>
      <c r="V35" s="72">
        <f>WORKDAY(WORKDAY(U35,-1,$J$10:$J$36),1,$J$10:$J$36)</f>
        <v>43585</v>
      </c>
      <c r="W35" s="73">
        <f t="shared" si="29"/>
        <v>43585</v>
      </c>
      <c r="X35" s="74">
        <f t="shared" si="30"/>
        <v>43585</v>
      </c>
      <c r="Y35" s="72">
        <f>X35</f>
        <v>43585</v>
      </c>
      <c r="Z35" s="75" t="b">
        <f t="shared" si="31"/>
        <v>0</v>
      </c>
      <c r="AA35" s="83">
        <f t="shared" si="32"/>
        <v>43585</v>
      </c>
    </row>
    <row r="36" spans="1:27" s="7" customFormat="1" ht="24.95" customHeight="1" thickBot="1" x14ac:dyDescent="0.35">
      <c r="A36"/>
      <c r="D36" s="16"/>
      <c r="E36" s="16"/>
      <c r="F36" s="16"/>
      <c r="J36" s="137">
        <v>43831</v>
      </c>
      <c r="K36" s="135"/>
      <c r="N36" s="77">
        <f>DATE(YEAR($M$14),MONTH($M$14),DAY($M$14)+120)</f>
        <v>43526</v>
      </c>
      <c r="O36" s="78">
        <f>WORKDAY(WORKDAY(N36,-1,$J$10:$J$36),1,$J$10:$J$36)</f>
        <v>43528</v>
      </c>
      <c r="P36" s="79">
        <f>+U36</f>
        <v>43586</v>
      </c>
      <c r="Q36" s="80">
        <f t="shared" si="26"/>
        <v>43528</v>
      </c>
      <c r="R36" s="78">
        <f>Q36</f>
        <v>43528</v>
      </c>
      <c r="S36" s="81" t="b">
        <f t="shared" si="27"/>
        <v>0</v>
      </c>
      <c r="T36" s="84">
        <f t="shared" si="28"/>
        <v>43528</v>
      </c>
      <c r="U36" s="77">
        <f>DATE(YEAR($M$14),MONTH($M$14),DAY($M$14)+180)</f>
        <v>43586</v>
      </c>
      <c r="V36" s="78">
        <f>WORKDAY(WORKDAY(U36,-1,$J$10:$J$36),1,$J$10:$J$36)</f>
        <v>43586</v>
      </c>
      <c r="W36" s="79">
        <f t="shared" si="29"/>
        <v>43586</v>
      </c>
      <c r="X36" s="80">
        <f t="shared" si="30"/>
        <v>43586</v>
      </c>
      <c r="Y36" s="78">
        <f>X36</f>
        <v>43586</v>
      </c>
      <c r="Z36" s="81" t="b">
        <f t="shared" si="31"/>
        <v>0</v>
      </c>
      <c r="AA36" s="84">
        <f t="shared" si="32"/>
        <v>43586</v>
      </c>
    </row>
    <row r="37" spans="1:27" s="7" customFormat="1" ht="24.95" customHeight="1" thickBot="1" x14ac:dyDescent="0.35">
      <c r="A37"/>
      <c r="B37" s="146" t="s">
        <v>20</v>
      </c>
      <c r="C37" s="147"/>
      <c r="D37" s="23"/>
      <c r="E37" s="148" t="s">
        <v>16</v>
      </c>
      <c r="F37" s="149"/>
      <c r="J37" s="26"/>
      <c r="K37" s="26"/>
      <c r="P37" s="49"/>
      <c r="Q37" s="38"/>
      <c r="R37" s="38"/>
      <c r="S37" s="36"/>
      <c r="T37" s="30"/>
      <c r="U37" s="53"/>
      <c r="V37" s="49"/>
      <c r="X37" s="26"/>
    </row>
    <row r="38" spans="1:27" ht="21" thickBot="1" x14ac:dyDescent="0.35">
      <c r="B38" s="106" t="s">
        <v>9</v>
      </c>
      <c r="C38" s="107">
        <f>+T46</f>
        <v>43410</v>
      </c>
      <c r="D38" s="16"/>
      <c r="E38" s="141" t="s">
        <v>7</v>
      </c>
      <c r="F38" s="138" t="s">
        <v>53</v>
      </c>
      <c r="J38" s="44"/>
      <c r="K38" s="26"/>
      <c r="N38" s="64" t="s">
        <v>30</v>
      </c>
      <c r="O38" s="93"/>
      <c r="P38" s="88"/>
      <c r="Q38" s="66"/>
      <c r="R38" s="67"/>
      <c r="S38" s="68"/>
      <c r="T38" s="100"/>
      <c r="U38" s="45"/>
      <c r="V38" s="48"/>
    </row>
    <row r="39" spans="1:27" x14ac:dyDescent="0.3">
      <c r="B39" s="10" t="s">
        <v>0</v>
      </c>
      <c r="C39" s="108">
        <f t="shared" ref="C39:C42" si="33">+T47</f>
        <v>43410</v>
      </c>
      <c r="E39" s="160"/>
      <c r="F39" s="161"/>
      <c r="K39" s="26"/>
      <c r="N39" s="71">
        <f>DATE(YEAR($M$10)+1,MONTH($M$10),DAY($M$10))</f>
        <v>43767</v>
      </c>
      <c r="O39" s="72">
        <f>WORKDAY(WORKDAY(N39,-1,$J$10:$J$36),1,$J$10:$J$36)</f>
        <v>43767</v>
      </c>
      <c r="P39" s="73">
        <f>+T39</f>
        <v>43767</v>
      </c>
      <c r="Q39" s="74">
        <f>+O39</f>
        <v>43767</v>
      </c>
      <c r="R39" s="72">
        <f>Q39</f>
        <v>43767</v>
      </c>
      <c r="S39" s="75" t="b">
        <f>ISNA(R39)</f>
        <v>0</v>
      </c>
      <c r="T39" s="101">
        <f>IF(S39=FALSE,R39,O39)</f>
        <v>43767</v>
      </c>
      <c r="U39" s="45"/>
      <c r="V39" s="48"/>
    </row>
    <row r="40" spans="1:27" x14ac:dyDescent="0.3">
      <c r="B40" s="10" t="s">
        <v>1</v>
      </c>
      <c r="C40" s="108">
        <f t="shared" si="33"/>
        <v>43410</v>
      </c>
      <c r="E40" s="139"/>
      <c r="F40" s="140"/>
      <c r="K40" s="26"/>
      <c r="N40" s="71">
        <f>DATE(YEAR($M$11)+1,MONTH($M$11),DAY($M$11))</f>
        <v>43768</v>
      </c>
      <c r="O40" s="72">
        <f>WORKDAY(WORKDAY(N40,-1,$J$10:$J$36),1,$J$10:$J$36)</f>
        <v>43768</v>
      </c>
      <c r="P40" s="73">
        <f>+T40</f>
        <v>43768</v>
      </c>
      <c r="Q40" s="74">
        <f t="shared" ref="Q40:Q43" si="34">+O40</f>
        <v>43768</v>
      </c>
      <c r="R40" s="72">
        <f>Q40</f>
        <v>43768</v>
      </c>
      <c r="S40" s="75" t="b">
        <f t="shared" ref="S40:S43" si="35">ISNA(R40)</f>
        <v>0</v>
      </c>
      <c r="T40" s="101">
        <f t="shared" ref="T40:T43" si="36">IF(S40=FALSE,R40,O40)</f>
        <v>43768</v>
      </c>
    </row>
    <row r="41" spans="1:27" x14ac:dyDescent="0.3">
      <c r="B41" s="14" t="s">
        <v>7</v>
      </c>
      <c r="C41" s="108">
        <f t="shared" si="33"/>
        <v>43410</v>
      </c>
      <c r="K41" s="26"/>
      <c r="N41" s="71">
        <f>DATE(YEAR($M$12)+1,MONTH($M$12),DAY($M$12))</f>
        <v>43769</v>
      </c>
      <c r="O41" s="72">
        <f>WORKDAY(WORKDAY(N41,-1,$J$10:$J$36),1,$J$10:$J$36)</f>
        <v>43769</v>
      </c>
      <c r="P41" s="73">
        <f>+T41</f>
        <v>43769</v>
      </c>
      <c r="Q41" s="74">
        <f t="shared" si="34"/>
        <v>43769</v>
      </c>
      <c r="R41" s="72">
        <f>Q41</f>
        <v>43769</v>
      </c>
      <c r="S41" s="75" t="b">
        <f t="shared" si="35"/>
        <v>0</v>
      </c>
      <c r="T41" s="101">
        <f t="shared" si="36"/>
        <v>43769</v>
      </c>
    </row>
    <row r="42" spans="1:27" ht="21" thickBot="1" x14ac:dyDescent="0.35">
      <c r="B42" s="11" t="s">
        <v>5</v>
      </c>
      <c r="C42" s="109">
        <f t="shared" si="33"/>
        <v>43417</v>
      </c>
      <c r="K42" s="26"/>
      <c r="N42" s="71">
        <f>DATE(YEAR($M$13)+1,MONTH($M$13),DAY($M$13))</f>
        <v>43770</v>
      </c>
      <c r="O42" s="72">
        <f>WORKDAY(WORKDAY(N42,-1,$J$10:$J$36),1,$J$10:$J$36)</f>
        <v>43770</v>
      </c>
      <c r="P42" s="73">
        <f>+T42</f>
        <v>43770</v>
      </c>
      <c r="Q42" s="74">
        <f t="shared" si="34"/>
        <v>43770</v>
      </c>
      <c r="R42" s="72">
        <f>Q42</f>
        <v>43770</v>
      </c>
      <c r="S42" s="75" t="b">
        <f t="shared" si="35"/>
        <v>0</v>
      </c>
      <c r="T42" s="101">
        <f t="shared" si="36"/>
        <v>43770</v>
      </c>
    </row>
    <row r="43" spans="1:27" x14ac:dyDescent="0.3">
      <c r="C43" s="24"/>
      <c r="K43" s="26"/>
      <c r="N43" s="77">
        <f>DATE(YEAR($M$14)+1,MONTH($M$14),DAY($M$14))</f>
        <v>43771</v>
      </c>
      <c r="O43" s="78">
        <f>WORKDAY(WORKDAY(N43,-1,$J$10:$J$36),1,$J$10:$J$36)</f>
        <v>43773</v>
      </c>
      <c r="P43" s="79">
        <f>+T43</f>
        <v>43773</v>
      </c>
      <c r="Q43" s="80">
        <f t="shared" si="34"/>
        <v>43773</v>
      </c>
      <c r="R43" s="78">
        <f>Q43</f>
        <v>43773</v>
      </c>
      <c r="S43" s="81" t="b">
        <f t="shared" si="35"/>
        <v>0</v>
      </c>
      <c r="T43" s="102">
        <f t="shared" si="36"/>
        <v>43773</v>
      </c>
      <c r="U43" s="54"/>
      <c r="V43" s="51"/>
      <c r="X43" s="43">
        <f>IF(COUNTIF($J$10:$J$36,T10-7),IF(WEEKDAY(T10,2)=1,T10-10,T10-8),T10-7)</f>
        <v>43425</v>
      </c>
    </row>
    <row r="44" spans="1:27" x14ac:dyDescent="0.3">
      <c r="B44" s="121"/>
      <c r="K44" s="26"/>
      <c r="V44" s="45">
        <f>IF(COUNTIF($J$10:$J$36,N53-7),IF(WEEKDAY(N53,2)=1,N53-10,N53-8),N53-7)</f>
        <v>43417</v>
      </c>
      <c r="X44" s="43">
        <f t="shared" ref="X44:X47" si="37">IF(COUNTIF($J$10:$J$36,T11-7),IF(WEEKDAY(T11,2)=1,T11-10,T11-8),T11-7)</f>
        <v>43425</v>
      </c>
    </row>
    <row r="45" spans="1:27" x14ac:dyDescent="0.3">
      <c r="K45" s="26"/>
      <c r="N45" s="64">
        <v>241</v>
      </c>
      <c r="O45" s="93"/>
      <c r="P45" s="103"/>
      <c r="Q45" s="104"/>
      <c r="R45" s="104"/>
      <c r="S45" s="105"/>
      <c r="T45" s="95"/>
      <c r="V45" s="45">
        <f t="shared" ref="V45:V48" si="38">IF(COUNTIF($J$10:$J$36,N54-7),IF(WEEKDAY(N54,2)=1,N54-10,N54-8),N54-7)</f>
        <v>43418</v>
      </c>
      <c r="X45" s="43">
        <f t="shared" si="37"/>
        <v>43426</v>
      </c>
    </row>
    <row r="46" spans="1:27" x14ac:dyDescent="0.3">
      <c r="K46" s="26"/>
      <c r="N46" s="71">
        <f>$M$10+8</f>
        <v>43410</v>
      </c>
      <c r="O46" s="72">
        <f>WORKDAY(WORKDAY(N46,-1,$J$10:$J$36),1,$J$10:$J$36)</f>
        <v>43410</v>
      </c>
      <c r="P46" s="73">
        <f>+T46</f>
        <v>43410</v>
      </c>
      <c r="Q46" s="74">
        <f>+O46</f>
        <v>43410</v>
      </c>
      <c r="R46" s="72">
        <f>Q46</f>
        <v>43410</v>
      </c>
      <c r="S46" s="75" t="b">
        <f>ISNA(R46)</f>
        <v>0</v>
      </c>
      <c r="T46" s="101">
        <f>IF(S46=FALSE,R46,O46)</f>
        <v>43410</v>
      </c>
      <c r="V46" s="45">
        <f t="shared" si="38"/>
        <v>43423</v>
      </c>
      <c r="X46" s="43">
        <f t="shared" si="37"/>
        <v>43430</v>
      </c>
    </row>
    <row r="47" spans="1:27" x14ac:dyDescent="0.3">
      <c r="K47" s="26"/>
      <c r="N47" s="71">
        <f>$M$10+8</f>
        <v>43410</v>
      </c>
      <c r="O47" s="72">
        <f>WORKDAY(WORKDAY(N47,-1,$J$10:$J$36),1,$J$10:$J$36)</f>
        <v>43410</v>
      </c>
      <c r="P47" s="73">
        <f>+T47</f>
        <v>43410</v>
      </c>
      <c r="Q47" s="74">
        <f t="shared" ref="Q47:Q50" si="39">+O47</f>
        <v>43410</v>
      </c>
      <c r="R47" s="72">
        <f>Q47</f>
        <v>43410</v>
      </c>
      <c r="S47" s="75" t="b">
        <f t="shared" ref="S47:S50" si="40">ISNA(R47)</f>
        <v>0</v>
      </c>
      <c r="T47" s="101">
        <f t="shared" ref="T47:T50" si="41">IF(S47=FALSE,R47,O47)</f>
        <v>43410</v>
      </c>
      <c r="U47" s="52"/>
      <c r="V47" s="45">
        <f t="shared" si="38"/>
        <v>43424</v>
      </c>
      <c r="X47" s="43">
        <f t="shared" si="37"/>
        <v>43430</v>
      </c>
    </row>
    <row r="48" spans="1:27" x14ac:dyDescent="0.3">
      <c r="K48" s="26"/>
      <c r="N48" s="71">
        <f>$M$10+8</f>
        <v>43410</v>
      </c>
      <c r="O48" s="72">
        <f>WORKDAY(WORKDAY(N48,-1,$J$10:$J$36),1,$J$10:$J$36)</f>
        <v>43410</v>
      </c>
      <c r="P48" s="73">
        <f>+T48</f>
        <v>43410</v>
      </c>
      <c r="Q48" s="74">
        <f t="shared" si="39"/>
        <v>43410</v>
      </c>
      <c r="R48" s="72">
        <f>Q48</f>
        <v>43410</v>
      </c>
      <c r="S48" s="75" t="b">
        <f t="shared" si="40"/>
        <v>0</v>
      </c>
      <c r="T48" s="101">
        <f t="shared" si="41"/>
        <v>43410</v>
      </c>
      <c r="U48" s="52"/>
      <c r="V48" s="45">
        <f t="shared" si="38"/>
        <v>43425</v>
      </c>
    </row>
    <row r="49" spans="11:24" x14ac:dyDescent="0.3">
      <c r="K49" s="26"/>
      <c r="N49" s="71">
        <f t="shared" ref="N49" si="42">$M$10+8</f>
        <v>43410</v>
      </c>
      <c r="O49" s="72">
        <f>WORKDAY(WORKDAY(N49,-1,$J$10:$J$36),1,$J$10:$J$36)</f>
        <v>43410</v>
      </c>
      <c r="P49" s="73">
        <f>+T49</f>
        <v>43410</v>
      </c>
      <c r="Q49" s="74">
        <f t="shared" si="39"/>
        <v>43410</v>
      </c>
      <c r="R49" s="72">
        <f>Q49</f>
        <v>43410</v>
      </c>
      <c r="S49" s="75" t="b">
        <f t="shared" si="40"/>
        <v>0</v>
      </c>
      <c r="T49" s="101">
        <f t="shared" si="41"/>
        <v>43410</v>
      </c>
      <c r="U49" s="52"/>
    </row>
    <row r="50" spans="11:24" x14ac:dyDescent="0.3">
      <c r="K50" s="26"/>
      <c r="N50" s="77">
        <f>$M$10+15</f>
        <v>43417</v>
      </c>
      <c r="O50" s="78">
        <f>WORKDAY(WORKDAY(N50,-1,$J$10:$J$36),1,$J$10:$J$36)</f>
        <v>43417</v>
      </c>
      <c r="P50" s="79">
        <f>+T50</f>
        <v>43417</v>
      </c>
      <c r="Q50" s="80">
        <f t="shared" si="39"/>
        <v>43417</v>
      </c>
      <c r="R50" s="78">
        <f>Q50</f>
        <v>43417</v>
      </c>
      <c r="S50" s="81" t="b">
        <f t="shared" si="40"/>
        <v>0</v>
      </c>
      <c r="T50" s="102">
        <f t="shared" si="41"/>
        <v>43417</v>
      </c>
      <c r="U50" s="52"/>
    </row>
    <row r="51" spans="11:24" x14ac:dyDescent="0.3">
      <c r="K51" s="26"/>
      <c r="P51" s="52"/>
      <c r="Q51" s="39"/>
      <c r="R51" s="40"/>
      <c r="S51" s="41"/>
      <c r="T51" s="42"/>
      <c r="U51" s="52"/>
    </row>
    <row r="52" spans="11:24" ht="21" thickBot="1" x14ac:dyDescent="0.35">
      <c r="K52" s="26"/>
      <c r="P52" s="52"/>
      <c r="Q52" s="39"/>
      <c r="R52" s="40"/>
      <c r="S52" s="41"/>
      <c r="T52" s="42"/>
      <c r="U52" s="52"/>
    </row>
    <row r="53" spans="11:24" x14ac:dyDescent="0.3">
      <c r="K53" s="26"/>
      <c r="M53" s="46" t="s">
        <v>47</v>
      </c>
      <c r="N53" s="126">
        <f>IF(WEEKDAY(Q18)=5,Q18-1,Q18)-COUNTIF($J$10:$J$36,Q18-IF(WEEKDAY(Q18)=5,Q18-1,Q18))</f>
        <v>43424</v>
      </c>
      <c r="P53" s="47" t="s">
        <v>48</v>
      </c>
      <c r="Q53" s="126">
        <f>IF(WEEKDAY(T10)=5,T10-1,T10)-COUNTIF($J$10:$J$36,T10-IF(WEEKDAY(T10)=5,T10-1,T10))</f>
        <v>43432</v>
      </c>
      <c r="R53" s="40"/>
      <c r="S53" s="172" t="s">
        <v>49</v>
      </c>
      <c r="T53" s="173">
        <f>IF(COUNTIF($J$10:$J$36,Q18-7),IF(WEEKDAY(Q18,2)=1,Q18-10,Q18-8),Q18-7)</f>
        <v>43417</v>
      </c>
      <c r="U53" s="174" t="s">
        <v>50</v>
      </c>
      <c r="V53" s="175">
        <f>IF(COUNTIF($J$10:$J$36,T10-7),IF(WEEKDAY(T10,2)=1,T10-10,T10-8),T10-7)</f>
        <v>43425</v>
      </c>
      <c r="W53" s="43"/>
      <c r="X53" s="43">
        <f>(N53-1*7)-COUNTIF($J$10:$J$36,Q18-IF(WEEKDAY(Q18)=5,Q18-1,Q18))</f>
        <v>43417</v>
      </c>
    </row>
    <row r="54" spans="11:24" x14ac:dyDescent="0.3">
      <c r="K54" s="26"/>
      <c r="N54" s="126">
        <f t="shared" ref="N54:N57" si="43">IF(WEEKDAY(Q19)=5,Q19-1,Q19)-COUNTIF($J$10:$J$36,Q19-IF(WEEKDAY(Q19)=5,Q19-1,Q19))</f>
        <v>43425</v>
      </c>
      <c r="Q54" s="126">
        <f t="shared" ref="Q54:Q57" si="44">IF(WEEKDAY(T11)=5,T11-1,T11)-COUNTIF($J$10:$J$36,T11-IF(WEEKDAY(T11)=5,T11-1,T11))</f>
        <v>43432</v>
      </c>
      <c r="R54" s="40"/>
      <c r="S54" s="176"/>
      <c r="T54" s="170">
        <f t="shared" ref="T54:T57" si="45">IF(COUNTIF($J$10:$J$36,Q19-7),IF(WEEKDAY(Q19,2)=1,Q19-10,Q19-8),Q19-7)</f>
        <v>43418</v>
      </c>
      <c r="U54" s="171"/>
      <c r="V54" s="177">
        <f t="shared" ref="V54:V57" si="46">IF(COUNTIF($J$10:$J$36,T11-7),IF(WEEKDAY(T11,2)=1,T11-10,T11-8),T11-7)</f>
        <v>43425</v>
      </c>
      <c r="W54" s="43"/>
    </row>
    <row r="55" spans="11:24" x14ac:dyDescent="0.3">
      <c r="K55" s="26"/>
      <c r="N55" s="126">
        <f t="shared" si="43"/>
        <v>43430</v>
      </c>
      <c r="Q55" s="126">
        <f t="shared" si="44"/>
        <v>43434</v>
      </c>
      <c r="R55" s="40"/>
      <c r="S55" s="176"/>
      <c r="T55" s="170">
        <f t="shared" si="45"/>
        <v>43423</v>
      </c>
      <c r="U55" s="171"/>
      <c r="V55" s="177">
        <f>IF(COUNTIF($J$10:$J$36,T12-7),IF(WEEKDAY(T12,2)=1,T12-10,T12-8),T12-7)</f>
        <v>43426</v>
      </c>
      <c r="W55" s="43"/>
    </row>
    <row r="56" spans="11:24" x14ac:dyDescent="0.3">
      <c r="K56" s="26"/>
      <c r="N56" s="126">
        <f t="shared" si="43"/>
        <v>43431</v>
      </c>
      <c r="Q56" s="126">
        <f>IF(WEEKDAY(T13)=5,T13-1,T13)-COUNTIF($J$10:$J$36,T13-IF(WEEKDAY(T13)=5,T13-1,T13))</f>
        <v>43437</v>
      </c>
      <c r="R56" s="40"/>
      <c r="S56" s="176"/>
      <c r="T56" s="170">
        <f t="shared" si="45"/>
        <v>43424</v>
      </c>
      <c r="U56" s="171"/>
      <c r="V56" s="177">
        <f t="shared" si="46"/>
        <v>43430</v>
      </c>
      <c r="W56" s="43"/>
    </row>
    <row r="57" spans="11:24" ht="21" thickBot="1" x14ac:dyDescent="0.35">
      <c r="K57" s="26"/>
      <c r="N57" s="126">
        <f t="shared" si="43"/>
        <v>43432</v>
      </c>
      <c r="Q57" s="126">
        <f t="shared" si="44"/>
        <v>43437</v>
      </c>
      <c r="R57" s="40"/>
      <c r="S57" s="178"/>
      <c r="T57" s="179">
        <f t="shared" si="45"/>
        <v>43425</v>
      </c>
      <c r="U57" s="180"/>
      <c r="V57" s="181">
        <f t="shared" si="46"/>
        <v>43430</v>
      </c>
      <c r="W57" s="43"/>
    </row>
    <row r="58" spans="11:24" x14ac:dyDescent="0.3">
      <c r="K58" s="26"/>
      <c r="P58" s="52"/>
      <c r="Q58" s="39"/>
      <c r="R58" s="40"/>
      <c r="T58" s="42"/>
      <c r="U58" s="52"/>
      <c r="W58" s="43"/>
    </row>
    <row r="59" spans="11:24" x14ac:dyDescent="0.3">
      <c r="K59" s="26"/>
      <c r="P59" s="52"/>
      <c r="Q59" s="39"/>
      <c r="R59" s="40"/>
      <c r="S59" s="41"/>
      <c r="T59" s="42"/>
      <c r="U59" s="52"/>
      <c r="W59" s="43"/>
    </row>
    <row r="60" spans="11:24" x14ac:dyDescent="0.3">
      <c r="K60" s="26"/>
      <c r="P60" s="52"/>
      <c r="Q60" s="39"/>
      <c r="R60" s="40"/>
      <c r="S60" s="41"/>
      <c r="T60" s="42"/>
      <c r="U60" s="52"/>
      <c r="W60" s="43"/>
    </row>
    <row r="61" spans="11:24" x14ac:dyDescent="0.3">
      <c r="K61" s="26"/>
      <c r="P61" s="52"/>
      <c r="Q61" s="39"/>
      <c r="R61" s="40"/>
      <c r="S61" s="41"/>
      <c r="T61" s="42"/>
      <c r="U61" s="52"/>
    </row>
    <row r="62" spans="11:24" x14ac:dyDescent="0.3">
      <c r="K62" s="26"/>
      <c r="P62" s="52"/>
      <c r="Q62" s="39"/>
      <c r="R62" s="40"/>
      <c r="S62" s="41"/>
      <c r="T62" s="42"/>
      <c r="U62" s="52"/>
    </row>
    <row r="63" spans="11:24" x14ac:dyDescent="0.3">
      <c r="K63" s="26"/>
    </row>
    <row r="64" spans="11:24" x14ac:dyDescent="0.3">
      <c r="K64" s="26"/>
    </row>
    <row r="65" spans="11:11" x14ac:dyDescent="0.3">
      <c r="K65" s="26"/>
    </row>
    <row r="66" spans="11:11" x14ac:dyDescent="0.3">
      <c r="K66" s="26"/>
    </row>
    <row r="67" spans="11:11" x14ac:dyDescent="0.3">
      <c r="K67" s="26"/>
    </row>
    <row r="68" spans="11:11" x14ac:dyDescent="0.3">
      <c r="K68" s="26"/>
    </row>
    <row r="69" spans="11:11" x14ac:dyDescent="0.3">
      <c r="K69" s="26"/>
    </row>
    <row r="70" spans="11:11" x14ac:dyDescent="0.3">
      <c r="K70" s="26"/>
    </row>
    <row r="71" spans="11:11" x14ac:dyDescent="0.3">
      <c r="K71" s="26"/>
    </row>
    <row r="72" spans="11:11" x14ac:dyDescent="0.3">
      <c r="K72" s="26"/>
    </row>
    <row r="73" spans="11:11" x14ac:dyDescent="0.3">
      <c r="K73" s="26"/>
    </row>
    <row r="74" spans="11:11" x14ac:dyDescent="0.3">
      <c r="K74" s="26"/>
    </row>
    <row r="75" spans="11:11" x14ac:dyDescent="0.3">
      <c r="K75" s="26"/>
    </row>
    <row r="76" spans="11:11" x14ac:dyDescent="0.3">
      <c r="K76" s="26"/>
    </row>
    <row r="77" spans="11:11" x14ac:dyDescent="0.3">
      <c r="K77" s="26"/>
    </row>
    <row r="78" spans="11:11" x14ac:dyDescent="0.3">
      <c r="K78" s="26"/>
    </row>
    <row r="79" spans="11:11" x14ac:dyDescent="0.3">
      <c r="K79" s="26"/>
    </row>
    <row r="80" spans="11:11" x14ac:dyDescent="0.3">
      <c r="K80" s="26"/>
    </row>
  </sheetData>
  <protectedRanges>
    <protectedRange sqref="F7" name="Range1"/>
  </protectedRanges>
  <mergeCells count="21">
    <mergeCell ref="E39:F39"/>
    <mergeCell ref="B24:C24"/>
    <mergeCell ref="B11:C11"/>
    <mergeCell ref="B12:C12"/>
    <mergeCell ref="B13:C13"/>
    <mergeCell ref="B21:C21"/>
    <mergeCell ref="B22:C22"/>
    <mergeCell ref="B23:C23"/>
    <mergeCell ref="B9:G9"/>
    <mergeCell ref="B7:D7"/>
    <mergeCell ref="B37:C37"/>
    <mergeCell ref="E37:F37"/>
    <mergeCell ref="B20:C20"/>
    <mergeCell ref="B14:C14"/>
    <mergeCell ref="B15:C15"/>
    <mergeCell ref="B16:C16"/>
    <mergeCell ref="B25:C25"/>
    <mergeCell ref="B28:G28"/>
    <mergeCell ref="B10:G10"/>
    <mergeCell ref="B19:G19"/>
    <mergeCell ref="B8:G8"/>
  </mergeCells>
  <phoneticPr fontId="0" type="noConversion"/>
  <conditionalFormatting sqref="E21">
    <cfRule type="expression" dxfId="9" priority="35" stopIfTrue="1">
      <formula>$N$10&lt;&gt;$E$21</formula>
    </cfRule>
  </conditionalFormatting>
  <conditionalFormatting sqref="E22">
    <cfRule type="expression" dxfId="8" priority="34" stopIfTrue="1">
      <formula>$N$11&lt;&gt;$E$22</formula>
    </cfRule>
  </conditionalFormatting>
  <conditionalFormatting sqref="E23">
    <cfRule type="expression" dxfId="7" priority="33" stopIfTrue="1">
      <formula>$N$12&lt;&gt;$E$23</formula>
    </cfRule>
  </conditionalFormatting>
  <conditionalFormatting sqref="E24">
    <cfRule type="expression" dxfId="6" priority="32" stopIfTrue="1">
      <formula>$N$13&lt;&gt;$E$24</formula>
    </cfRule>
  </conditionalFormatting>
  <conditionalFormatting sqref="E25">
    <cfRule type="expression" dxfId="5" priority="31" stopIfTrue="1">
      <formula>$N$14&lt;&gt;$E$25</formula>
    </cfRule>
  </conditionalFormatting>
  <conditionalFormatting sqref="E12">
    <cfRule type="expression" dxfId="4" priority="5" stopIfTrue="1">
      <formula>$N$18&lt;&gt;$E$12</formula>
    </cfRule>
  </conditionalFormatting>
  <conditionalFormatting sqref="E16">
    <cfRule type="expression" dxfId="3" priority="1" stopIfTrue="1">
      <formula>$N$22&lt;&gt;$E$16</formula>
    </cfRule>
  </conditionalFormatting>
  <conditionalFormatting sqref="E15">
    <cfRule type="expression" dxfId="2" priority="2" stopIfTrue="1">
      <formula>$N$21&lt;&gt;$E$15</formula>
    </cfRule>
  </conditionalFormatting>
  <conditionalFormatting sqref="E14">
    <cfRule type="expression" dxfId="1" priority="3" stopIfTrue="1">
      <formula>$N$20&lt;&gt;$E$14</formula>
    </cfRule>
  </conditionalFormatting>
  <conditionalFormatting sqref="E13">
    <cfRule type="expression" dxfId="0" priority="4" stopIfTrue="1">
      <formula>$N$19&lt;&gt;$E$13</formula>
    </cfRule>
  </conditionalFormatting>
  <printOptions horizontalCentered="1" verticalCentered="1"/>
  <pageMargins left="0" right="0" top="0" bottom="0" header="0.5" footer="0"/>
  <pageSetup scale="54" orientation="portrait" r:id="rId1"/>
  <headerFooter alignWithMargins="0"/>
  <cellWatches>
    <cellWatch r="F29"/>
  </cellWatch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CC99"/>
  </sheetPr>
  <dimension ref="A3:A35"/>
  <sheetViews>
    <sheetView view="pageLayout" topLeftCell="A19" zoomScaleNormal="100" workbookViewId="0">
      <selection activeCell="D36" sqref="D36"/>
    </sheetView>
  </sheetViews>
  <sheetFormatPr defaultRowHeight="15" x14ac:dyDescent="0.3"/>
  <cols>
    <col min="1" max="1" width="17.7109375" style="125" customWidth="1"/>
    <col min="2" max="16384" width="9.140625" style="125"/>
  </cols>
  <sheetData>
    <row r="3" spans="1:1" ht="15.75" x14ac:dyDescent="0.3">
      <c r="A3" s="124" t="s">
        <v>33</v>
      </c>
    </row>
    <row r="5" spans="1:1" ht="15.75" thickBot="1" x14ac:dyDescent="0.35">
      <c r="A5" s="123" t="s">
        <v>34</v>
      </c>
    </row>
    <row r="6" spans="1:1" x14ac:dyDescent="0.3">
      <c r="A6" s="125" t="s">
        <v>35</v>
      </c>
    </row>
    <row r="8" spans="1:1" ht="15.75" thickBot="1" x14ac:dyDescent="0.35">
      <c r="A8" s="123" t="s">
        <v>36</v>
      </c>
    </row>
    <row r="9" spans="1:1" x14ac:dyDescent="0.3">
      <c r="A9" s="125" t="s">
        <v>44</v>
      </c>
    </row>
    <row r="10" spans="1:1" x14ac:dyDescent="0.3">
      <c r="A10" s="125" t="s">
        <v>38</v>
      </c>
    </row>
    <row r="12" spans="1:1" ht="15.75" thickBot="1" x14ac:dyDescent="0.35">
      <c r="A12" s="123" t="s">
        <v>37</v>
      </c>
    </row>
    <row r="13" spans="1:1" x14ac:dyDescent="0.3">
      <c r="A13" s="125" t="s">
        <v>39</v>
      </c>
    </row>
    <row r="14" spans="1:1" x14ac:dyDescent="0.3">
      <c r="A14" s="125" t="s">
        <v>40</v>
      </c>
    </row>
    <row r="18" spans="1:1" ht="15.75" x14ac:dyDescent="0.3">
      <c r="A18" s="124" t="s">
        <v>41</v>
      </c>
    </row>
    <row r="20" spans="1:1" ht="15.75" thickBot="1" x14ac:dyDescent="0.35">
      <c r="A20" s="123" t="s">
        <v>34</v>
      </c>
    </row>
    <row r="21" spans="1:1" x14ac:dyDescent="0.3">
      <c r="A21" s="125" t="s">
        <v>42</v>
      </c>
    </row>
    <row r="23" spans="1:1" ht="15.75" thickBot="1" x14ac:dyDescent="0.35">
      <c r="A23" s="123" t="s">
        <v>36</v>
      </c>
    </row>
    <row r="24" spans="1:1" x14ac:dyDescent="0.3">
      <c r="A24" s="125" t="s">
        <v>45</v>
      </c>
    </row>
    <row r="25" spans="1:1" x14ac:dyDescent="0.3">
      <c r="A25" s="125" t="s">
        <v>38</v>
      </c>
    </row>
    <row r="27" spans="1:1" ht="15.75" thickBot="1" x14ac:dyDescent="0.35">
      <c r="A27" s="123" t="s">
        <v>37</v>
      </c>
    </row>
    <row r="28" spans="1:1" x14ac:dyDescent="0.3">
      <c r="A28" s="125" t="s">
        <v>43</v>
      </c>
    </row>
    <row r="29" spans="1:1" x14ac:dyDescent="0.3">
      <c r="A29" s="125" t="s">
        <v>40</v>
      </c>
    </row>
    <row r="34" spans="1:1" x14ac:dyDescent="0.3">
      <c r="A34" s="122" t="s">
        <v>46</v>
      </c>
    </row>
    <row r="35" spans="1:1" x14ac:dyDescent="0.3">
      <c r="A35" s="122"/>
    </row>
  </sheetData>
  <phoneticPr fontId="0" type="noConversion"/>
  <pageMargins left="0.75" right="0.75" top="1" bottom="1" header="0.5" footer="0.5"/>
  <pageSetup orientation="portrait" r:id="rId1"/>
  <headerFooter alignWithMargins="0">
    <oddHeader>&amp;L&amp;"Bookman Old Style,Regular"&amp;26&amp;UJ1 - BOARD DATE CALCULATIONS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Dates</vt:lpstr>
      <vt:lpstr>Calculations</vt:lpstr>
      <vt:lpstr>Dates!Print_Area</vt:lpstr>
    </vt:vector>
  </TitlesOfParts>
  <Company>County of San Bernardino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Superior Court of California</dc:creator>
  <cp:lastModifiedBy>Cummings, Jennifer</cp:lastModifiedBy>
  <cp:lastPrinted>2018-10-05T23:05:09Z</cp:lastPrinted>
  <dcterms:created xsi:type="dcterms:W3CDTF">2004-04-14T22:01:51Z</dcterms:created>
  <dcterms:modified xsi:type="dcterms:W3CDTF">2018-11-01T15:16:40Z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1061952898</vt:i4>
  </property>
  <property fmtid="{D5CDD505-2E9C-101B-9397-08002B2CF9AE}" pid="3" name="_EmailSubject">
    <vt:lpwstr>Juvenile Dates 8-20-07.xls</vt:lpwstr>
  </property>
  <property fmtid="{D5CDD505-2E9C-101B-9397-08002B2CF9AE}" pid="4" name="_AuthorEmail">
    <vt:lpwstr>dmattke@courts.sbcounty.gov</vt:lpwstr>
  </property>
  <property fmtid="{D5CDD505-2E9C-101B-9397-08002B2CF9AE}" pid="5" name="_AuthorEmailDisplayName">
    <vt:lpwstr>Mattke, Deeann</vt:lpwstr>
  </property>
  <property fmtid="{D5CDD505-2E9C-101B-9397-08002B2CF9AE}" pid="6" name="_PreviousAdHocReviewCycleID">
    <vt:i4>-926338331</vt:i4>
  </property>
  <property fmtid="{D5CDD505-2E9C-101B-9397-08002B2CF9AE}" pid="7" name="_ReviewingToolsShownOnce">
    <vt:lpwstr/>
  </property>
</Properties>
</file>