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ee09587ec8c0dbf/Excel Tech Community/"/>
    </mc:Choice>
  </mc:AlternateContent>
  <xr:revisionPtr revIDLastSave="13" documentId="8_{47BF7B66-FF36-234F-AED4-7CDCBBEAEF34}" xr6:coauthVersionLast="47" xr6:coauthVersionMax="47" xr10:uidLastSave="{69DAB1B8-0648-274A-A7CD-457F014A195E}"/>
  <bookViews>
    <workbookView xWindow="980" yWindow="880" windowWidth="23260" windowHeight="12460" activeTab="1" xr2:uid="{7C33091E-8087-457D-8DBB-518219F82037}"/>
  </bookViews>
  <sheets>
    <sheet name="DEC92022" sheetId="6" r:id="rId1"/>
    <sheet name="NOV252022" sheetId="5" r:id="rId2"/>
    <sheet name="NOV42022" sheetId="4" r:id="rId3"/>
  </sheets>
  <definedNames>
    <definedName name="_xlnm.Print_Area" localSheetId="0">'DEC92022'!$B$3:$Z$20</definedName>
    <definedName name="_xlnm.Print_Area" localSheetId="1">'NOV252022'!$B$3:$Z$20</definedName>
    <definedName name="_xlnm.Print_Area" localSheetId="2">'NOV42022'!$B$3:$Z$20</definedName>
    <definedName name="_xlnm.Print_Titles" localSheetId="0">'DEC92022'!$5:$5</definedName>
    <definedName name="_xlnm.Print_Titles" localSheetId="1">'NOV252022'!$5:$5</definedName>
    <definedName name="_xlnm.Print_Titles" localSheetId="2">'NOV42022'!$5:$5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9" i="6" l="1"/>
  <c r="K19" i="5"/>
  <c r="V19" i="5"/>
  <c r="K19" i="4"/>
  <c r="V19" i="4"/>
  <c r="K17" i="6"/>
  <c r="T16" i="6"/>
  <c r="T17" i="6" s="1"/>
  <c r="O16" i="6"/>
  <c r="O17" i="6" s="1"/>
  <c r="H16" i="6"/>
  <c r="H17" i="6" s="1"/>
  <c r="F16" i="6"/>
  <c r="K14" i="6"/>
  <c r="H14" i="6"/>
  <c r="T13" i="6"/>
  <c r="T14" i="6" s="1"/>
  <c r="O13" i="6"/>
  <c r="Q13" i="6" s="1"/>
  <c r="Q14" i="6" s="1"/>
  <c r="M13" i="6"/>
  <c r="F13" i="6"/>
  <c r="X11" i="6"/>
  <c r="T11" i="6"/>
  <c r="K11" i="6"/>
  <c r="O10" i="6"/>
  <c r="O11" i="6" s="1"/>
  <c r="H10" i="6"/>
  <c r="H11" i="6" s="1"/>
  <c r="Q11" i="6" s="1"/>
  <c r="K8" i="6"/>
  <c r="O8" i="6" s="1"/>
  <c r="T7" i="6"/>
  <c r="T8" i="6" s="1"/>
  <c r="O7" i="6"/>
  <c r="H7" i="6"/>
  <c r="H8" i="6" s="1"/>
  <c r="K17" i="5"/>
  <c r="T16" i="5"/>
  <c r="T17" i="5" s="1"/>
  <c r="O16" i="5"/>
  <c r="H16" i="5"/>
  <c r="M16" i="5" s="1"/>
  <c r="K14" i="5"/>
  <c r="H14" i="5"/>
  <c r="T13" i="5"/>
  <c r="O13" i="5"/>
  <c r="Q13" i="5" s="1"/>
  <c r="Q14" i="5" s="1"/>
  <c r="M13" i="5"/>
  <c r="F13" i="5"/>
  <c r="T11" i="5"/>
  <c r="K11" i="5"/>
  <c r="O10" i="5"/>
  <c r="O11" i="5" s="1"/>
  <c r="H10" i="5"/>
  <c r="Q10" i="5" s="1"/>
  <c r="V10" i="5" s="1"/>
  <c r="V11" i="5" s="1"/>
  <c r="K8" i="5"/>
  <c r="O8" i="5" s="1"/>
  <c r="T7" i="5"/>
  <c r="T8" i="5" s="1"/>
  <c r="O7" i="5"/>
  <c r="H7" i="5"/>
  <c r="H8" i="5" s="1"/>
  <c r="F7" i="5"/>
  <c r="Z19" i="4"/>
  <c r="K17" i="4"/>
  <c r="T16" i="4"/>
  <c r="T17" i="4" s="1"/>
  <c r="O16" i="4"/>
  <c r="O17" i="4" s="1"/>
  <c r="H16" i="4"/>
  <c r="K14" i="4"/>
  <c r="H14" i="4"/>
  <c r="T13" i="4"/>
  <c r="O13" i="4"/>
  <c r="Q13" i="4" s="1"/>
  <c r="Q14" i="4" s="1"/>
  <c r="M13" i="4"/>
  <c r="F13" i="4"/>
  <c r="T11" i="4"/>
  <c r="K11" i="4"/>
  <c r="O10" i="4"/>
  <c r="O11" i="4" s="1"/>
  <c r="H10" i="4"/>
  <c r="Q10" i="4" s="1"/>
  <c r="V10" i="4" s="1"/>
  <c r="V11" i="4" s="1"/>
  <c r="F10" i="4"/>
  <c r="K8" i="4"/>
  <c r="O8" i="4" s="1"/>
  <c r="T7" i="4"/>
  <c r="T8" i="4" s="1"/>
  <c r="O7" i="4"/>
  <c r="H7" i="4"/>
  <c r="F7" i="4" s="1"/>
  <c r="Z17" i="5" a="1"/>
  <c r="Z14" i="5" a="1"/>
  <c r="Z11" i="5" a="1"/>
  <c r="Z8" i="5" a="1"/>
  <c r="Z17" i="5" l="1"/>
  <c r="Z14" i="5"/>
  <c r="Z11" i="5"/>
  <c r="Z8" i="5"/>
  <c r="O14" i="6"/>
  <c r="F7" i="6"/>
  <c r="F10" i="6"/>
  <c r="Q7" i="6"/>
  <c r="Q8" i="6" s="1"/>
  <c r="V8" i="6" s="1"/>
  <c r="M16" i="6"/>
  <c r="X10" i="5"/>
  <c r="X10" i="4"/>
  <c r="X11" i="4" s="1"/>
  <c r="Q16" i="4"/>
  <c r="H11" i="4"/>
  <c r="Q11" i="4"/>
  <c r="F16" i="5"/>
  <c r="V13" i="6"/>
  <c r="Q10" i="6"/>
  <c r="V10" i="6" s="1"/>
  <c r="V11" i="6" s="1"/>
  <c r="Q16" i="6"/>
  <c r="H11" i="5"/>
  <c r="Q11" i="5" s="1"/>
  <c r="Q16" i="5"/>
  <c r="Q17" i="5" s="1"/>
  <c r="H17" i="5"/>
  <c r="Q7" i="5"/>
  <c r="Q8" i="5" s="1"/>
  <c r="V8" i="5" s="1"/>
  <c r="X8" i="5" s="1"/>
  <c r="V13" i="5"/>
  <c r="O17" i="5"/>
  <c r="F10" i="5"/>
  <c r="T14" i="5"/>
  <c r="O14" i="5"/>
  <c r="M16" i="4"/>
  <c r="H17" i="4"/>
  <c r="Q7" i="4"/>
  <c r="Q8" i="4" s="1"/>
  <c r="V8" i="4" s="1"/>
  <c r="H8" i="4"/>
  <c r="V13" i="4"/>
  <c r="Q17" i="4"/>
  <c r="V16" i="4"/>
  <c r="O14" i="4"/>
  <c r="T14" i="4"/>
  <c r="F16" i="4"/>
  <c r="F19" i="4" s="1"/>
  <c r="Z17" i="6" a="1"/>
  <c r="Z14" i="6" a="1"/>
  <c r="Z11" i="6" a="1"/>
  <c r="Z17" i="6" l="1"/>
  <c r="Z14" i="6"/>
  <c r="Z11" i="6"/>
  <c r="F19" i="6"/>
  <c r="V7" i="6"/>
  <c r="X7" i="6" s="1"/>
  <c r="V16" i="5"/>
  <c r="X16" i="5" s="1"/>
  <c r="X17" i="5" s="1"/>
  <c r="X11" i="5"/>
  <c r="V7" i="4"/>
  <c r="X7" i="4" s="1"/>
  <c r="F19" i="5"/>
  <c r="X8" i="6"/>
  <c r="V14" i="6"/>
  <c r="X13" i="6"/>
  <c r="X14" i="6" s="1"/>
  <c r="Q17" i="6"/>
  <c r="V16" i="6"/>
  <c r="V7" i="5"/>
  <c r="X7" i="5" s="1"/>
  <c r="V14" i="5"/>
  <c r="X13" i="5"/>
  <c r="X14" i="5" s="1"/>
  <c r="X16" i="4"/>
  <c r="X17" i="4" s="1"/>
  <c r="V17" i="4"/>
  <c r="X8" i="4"/>
  <c r="X13" i="4"/>
  <c r="X14" i="4" s="1"/>
  <c r="V14" i="4"/>
  <c r="V17" i="5" l="1"/>
  <c r="X19" i="5" s="1"/>
  <c r="X20" i="5" s="1"/>
  <c r="X16" i="6"/>
  <c r="X17" i="6" s="1"/>
  <c r="V17" i="6"/>
  <c r="X19" i="4"/>
  <c r="X20" i="4" s="1"/>
  <c r="V19" i="6" l="1"/>
  <c r="X19" i="6" s="1"/>
  <c r="X20" i="6" s="1"/>
  <c r="Z19" i="5" l="1"/>
  <c r="Z8" i="6" a="1"/>
  <c r="Z8" i="6" l="1"/>
  <c r="Z19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<sst xmlns="http://schemas.openxmlformats.org/spreadsheetml/2006/main" count="80" uniqueCount="30">
  <si>
    <t>CHECK DATE</t>
  </si>
  <si>
    <t>EMPLOYEE</t>
  </si>
  <si>
    <t>CURRENT $</t>
  </si>
  <si>
    <t>TOTAL EMPLOYEE</t>
  </si>
  <si>
    <t>GROSS PAY</t>
  </si>
  <si>
    <t>% OF CONTRIBUTION</t>
  </si>
  <si>
    <t>3% OF SALARY</t>
  </si>
  <si>
    <t>MATCH 1</t>
  </si>
  <si>
    <t xml:space="preserve">MATCH 2 </t>
  </si>
  <si>
    <t>TOTAL MATCH</t>
  </si>
  <si>
    <t>TOTAL CONTRIBUTION</t>
  </si>
  <si>
    <t>YTD TOTAL</t>
  </si>
  <si>
    <t>ARTIES</t>
  </si>
  <si>
    <t xml:space="preserve"> </t>
  </si>
  <si>
    <t>P</t>
  </si>
  <si>
    <t>BROWN</t>
  </si>
  <si>
    <t>CATLIN</t>
  </si>
  <si>
    <t>MCCLAIN</t>
  </si>
  <si>
    <t>Submission</t>
  </si>
  <si>
    <t xml:space="preserve"> 11/14/2022</t>
  </si>
  <si>
    <t xml:space="preserve">401K EMPLOYER CALCULATIONS Draft Date NOV 25, 2022 </t>
  </si>
  <si>
    <t>A</t>
  </si>
  <si>
    <t>B</t>
  </si>
  <si>
    <t>C</t>
  </si>
  <si>
    <t>M</t>
  </si>
  <si>
    <t xml:space="preserve">401K EMPLOYER CALCULATIONS Draft Date NOV 14, 2022 </t>
  </si>
  <si>
    <t>401K EMPLOYER CALCULATIONS Draft Date DEC 9 2022</t>
  </si>
  <si>
    <t>Nov252022</t>
  </si>
  <si>
    <t>Enter name of last period's sheet:</t>
  </si>
  <si>
    <t>Nov42022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</si>
</sst>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164" formatCode="mm/dd/yy;@"/>
    <numFmt numFmtId="165" formatCode="&quot;$&quot;#,##0.00"/>
    <numFmt numFmtId="166" formatCode="0.000%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Wingdings 2"/>
      <family val="1"/>
      <charset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7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0" fontId="2" fillId="0" borderId="0" xfId="0" applyFont="1"/>
    <xf numFmtId="9" fontId="0" fillId="0" borderId="0" xfId="2" applyFont="1"/>
    <xf numFmtId="164" fontId="0" fillId="0" borderId="0" xfId="0" applyNumberFormat="1"/>
    <xf numFmtId="44" fontId="0" fillId="0" borderId="0" xfId="0" applyNumberFormat="1"/>
    <xf numFmtId="165" fontId="0" fillId="0" borderId="0" xfId="0" applyNumberFormat="1"/>
    <xf numFmtId="166" fontId="0" fillId="0" borderId="0" xfId="0" applyNumberFormat="1"/>
    <xf numFmtId="0" fontId="4" fillId="0" borderId="0" xfId="0" applyFont="1"/>
    <xf numFmtId="164" fontId="2" fillId="0" borderId="0" xfId="0" applyNumberFormat="1" applyFont="1"/>
    <xf numFmtId="44" fontId="2" fillId="0" borderId="0" xfId="0" applyNumberFormat="1" applyFont="1"/>
    <xf numFmtId="9" fontId="2" fillId="0" borderId="0" xfId="2" applyFont="1"/>
    <xf numFmtId="44" fontId="2" fillId="0" borderId="0" xfId="1" applyFont="1"/>
    <xf numFmtId="165" fontId="2" fillId="0" borderId="0" xfId="0" applyNumberFormat="1" applyFont="1"/>
    <xf numFmtId="10" fontId="0" fillId="0" borderId="0" xfId="2" applyNumberFormat="1" applyFont="1"/>
    <xf numFmtId="44" fontId="0" fillId="0" borderId="0" xfId="1" applyFont="1"/>
    <xf numFmtId="44" fontId="1" fillId="0" borderId="0" xfId="1" applyFont="1"/>
    <xf numFmtId="8" fontId="0" fillId="0" borderId="0" xfId="0" applyNumberFormat="1"/>
    <xf numFmtId="14" fontId="2" fillId="0" borderId="0" xfId="0" applyNumberFormat="1" applyFont="1"/>
    <xf numFmtId="44" fontId="0" fillId="2" borderId="0" xfId="0" applyNumberFormat="1" applyFill="1"/>
    <xf numFmtId="165" fontId="2" fillId="2" borderId="0" xfId="0" applyNumberFormat="1" applyFont="1" applyFill="1"/>
    <xf numFmtId="165" fontId="2" fillId="0" borderId="0" xfId="1" applyNumberFormat="1" applyFont="1"/>
    <xf numFmtId="0" fontId="0" fillId="2" borderId="0" xfId="0" applyFill="1"/>
    <xf numFmtId="0" fontId="2" fillId="3" borderId="0" xfId="0" applyFont="1" applyFill="1"/>
    <xf numFmtId="0" fontId="3" fillId="0" borderId="0" xfId="0" applyFont="1" applyAlignment="1">
      <alignment horizont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11F4DB-1E2B-42E7-BDEB-FF5B69F00424}">
  <sheetPr>
    <pageSetUpPr fitToPage="1"/>
  </sheetPr>
  <dimension ref="B1:AC22"/>
  <sheetViews>
    <sheetView zoomScaleNormal="100" workbookViewId="0">
      <selection activeCell="Z8" sqref="Z8"/>
    </sheetView>
  </sheetViews>
  <sheetFormatPr baseColWidth="10" defaultColWidth="8.83203125" defaultRowHeight="15" x14ac:dyDescent="0.2"/>
  <cols>
    <col min="2" max="2" width="11.83203125" customWidth="1"/>
    <col min="3" max="3" width="1.1640625" customWidth="1"/>
    <col min="4" max="4" width="12.83203125" customWidth="1"/>
    <col min="5" max="5" width="1.33203125" customWidth="1"/>
    <col min="6" max="6" width="10.83203125" customWidth="1"/>
    <col min="7" max="7" width="1.1640625" customWidth="1"/>
    <col min="8" max="8" width="13" customWidth="1"/>
    <col min="9" max="9" width="1.83203125" customWidth="1"/>
    <col min="10" max="10" width="4.5" customWidth="1"/>
    <col min="11" max="11" width="16.5" customWidth="1"/>
    <col min="12" max="12" width="2" customWidth="1"/>
    <col min="13" max="13" width="14.1640625" customWidth="1"/>
    <col min="14" max="14" width="1.83203125" customWidth="1"/>
    <col min="15" max="15" width="9.5" customWidth="1"/>
    <col min="16" max="16" width="1.83203125" customWidth="1"/>
    <col min="17" max="17" width="11.5" customWidth="1"/>
    <col min="18" max="18" width="1.5" customWidth="1"/>
    <col min="19" max="19" width="2.1640625" customWidth="1"/>
    <col min="20" max="20" width="11.83203125" customWidth="1"/>
    <col min="21" max="21" width="0.5" customWidth="1"/>
    <col min="22" max="22" width="11" customWidth="1"/>
    <col min="23" max="23" width="1" customWidth="1"/>
    <col min="24" max="24" width="14.5" customWidth="1"/>
    <col min="25" max="25" width="3.5" customWidth="1"/>
    <col min="26" max="26" width="12.83203125" customWidth="1"/>
  </cols>
  <sheetData>
    <row r="1" spans="2:29" x14ac:dyDescent="0.2">
      <c r="B1" s="25" t="s">
        <v>28</v>
      </c>
      <c r="C1" s="25"/>
      <c r="D1" s="25"/>
      <c r="F1" s="24" t="s">
        <v>27</v>
      </c>
    </row>
    <row r="3" spans="2:29" ht="19" x14ac:dyDescent="0.25">
      <c r="G3" s="26" t="s">
        <v>26</v>
      </c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</row>
    <row r="4" spans="2:29" ht="9" customHeight="1" x14ac:dyDescent="0.2"/>
    <row r="5" spans="2:29" ht="28.75" customHeight="1" x14ac:dyDescent="0.2">
      <c r="B5" s="1" t="s">
        <v>0</v>
      </c>
      <c r="C5" s="1"/>
      <c r="D5" s="1" t="s">
        <v>1</v>
      </c>
      <c r="E5" s="1"/>
      <c r="F5" s="1" t="s">
        <v>2</v>
      </c>
      <c r="G5" s="1"/>
      <c r="H5" s="2" t="s">
        <v>3</v>
      </c>
      <c r="I5" s="1"/>
      <c r="J5" s="1"/>
      <c r="K5" s="1" t="s">
        <v>4</v>
      </c>
      <c r="L5" s="1"/>
      <c r="M5" s="2" t="s">
        <v>5</v>
      </c>
      <c r="N5" s="1"/>
      <c r="O5" s="2" t="s">
        <v>6</v>
      </c>
      <c r="P5" s="1"/>
      <c r="Q5" s="1" t="s">
        <v>7</v>
      </c>
      <c r="R5" s="1"/>
      <c r="S5" s="2"/>
      <c r="T5" s="1" t="s">
        <v>8</v>
      </c>
      <c r="U5" s="1"/>
      <c r="V5" s="3" t="s">
        <v>9</v>
      </c>
      <c r="W5" s="1"/>
      <c r="X5" s="3" t="s">
        <v>10</v>
      </c>
      <c r="Y5" s="4"/>
      <c r="Z5" s="1" t="s">
        <v>11</v>
      </c>
    </row>
    <row r="6" spans="2:29" x14ac:dyDescent="0.2">
      <c r="J6" s="5"/>
    </row>
    <row r="7" spans="2:29" x14ac:dyDescent="0.2">
      <c r="B7" s="6">
        <v>44883</v>
      </c>
      <c r="D7" s="4" t="s">
        <v>12</v>
      </c>
      <c r="F7" s="7">
        <f>H7</f>
        <v>108.71050000000001</v>
      </c>
      <c r="G7" s="7"/>
      <c r="H7" s="7">
        <f>K7*J7</f>
        <v>108.71050000000001</v>
      </c>
      <c r="I7" s="7"/>
      <c r="J7" s="5">
        <v>0.05</v>
      </c>
      <c r="K7" s="7">
        <v>2174.21</v>
      </c>
      <c r="L7" s="8"/>
      <c r="M7" s="9">
        <v>0.05</v>
      </c>
      <c r="O7" s="7">
        <f>K7*0.03</f>
        <v>65.226299999999995</v>
      </c>
      <c r="P7" s="7"/>
      <c r="Q7" s="7">
        <f>IF(H7&lt;O7,H7,O7)</f>
        <v>65.226299999999995</v>
      </c>
      <c r="R7" s="7"/>
      <c r="S7" s="7"/>
      <c r="T7" s="7">
        <f>((K7*0.05)-(K7*0.03))/2</f>
        <v>21.742100000000008</v>
      </c>
      <c r="U7" s="7"/>
      <c r="V7" s="7">
        <f>Q7+T7</f>
        <v>86.968400000000003</v>
      </c>
      <c r="X7" s="8">
        <f>V7+H7</f>
        <v>195.6789</v>
      </c>
      <c r="Y7" s="10" t="s">
        <v>13</v>
      </c>
    </row>
    <row r="8" spans="2:29" s="4" customFormat="1" x14ac:dyDescent="0.2">
      <c r="B8" s="11"/>
      <c r="F8" s="12"/>
      <c r="G8" s="12"/>
      <c r="H8" s="12">
        <f>SUM(H7:H7)</f>
        <v>108.71050000000001</v>
      </c>
      <c r="I8" s="12"/>
      <c r="J8" s="13"/>
      <c r="K8" s="14">
        <f>SUM(K7:K7)</f>
        <v>2174.21</v>
      </c>
      <c r="L8" s="15"/>
      <c r="M8" s="9">
        <v>0.05</v>
      </c>
      <c r="O8" s="12">
        <f>K8*0.03</f>
        <v>65.226299999999995</v>
      </c>
      <c r="P8" s="12"/>
      <c r="Q8" s="12">
        <f>SUM(Q7:Q7)</f>
        <v>65.226299999999995</v>
      </c>
      <c r="R8" s="12"/>
      <c r="S8" s="12"/>
      <c r="T8" s="12">
        <f>SUM(T7:T7)</f>
        <v>21.742100000000008</v>
      </c>
      <c r="U8" s="12"/>
      <c r="V8" s="12">
        <f>Q8+T8</f>
        <v>86.968400000000003</v>
      </c>
      <c r="X8" s="15">
        <f>V8+H8</f>
        <v>195.6789</v>
      </c>
      <c r="Y8" s="10" t="s">
        <v>14</v>
      </c>
      <c r="Z8" s="23" cm="1">
        <f t="array" aca="1" ref="Z8" ca="1">INDIRECT($F$1&amp;"!Z"&amp;TEXT(ROW(),"0"))+X8</f>
        <v>1557.5578</v>
      </c>
    </row>
    <row r="9" spans="2:29" x14ac:dyDescent="0.2">
      <c r="B9" s="6"/>
      <c r="F9" s="7"/>
      <c r="G9" s="7"/>
      <c r="H9" s="7"/>
      <c r="I9" s="7"/>
      <c r="J9" s="5"/>
      <c r="K9" s="7"/>
      <c r="O9" s="7"/>
      <c r="P9" s="7"/>
      <c r="Q9" s="7" t="s">
        <v>13</v>
      </c>
      <c r="R9" s="7"/>
      <c r="S9" s="7"/>
      <c r="T9" s="7"/>
      <c r="U9" s="7"/>
      <c r="V9" s="7"/>
      <c r="X9" s="8"/>
      <c r="AC9" s="6" t="s">
        <v>13</v>
      </c>
    </row>
    <row r="10" spans="2:29" x14ac:dyDescent="0.2">
      <c r="B10" s="6">
        <v>44883</v>
      </c>
      <c r="D10" s="4" t="s">
        <v>15</v>
      </c>
      <c r="F10" s="7">
        <f>H10</f>
        <v>145.82249999999999</v>
      </c>
      <c r="G10" s="7"/>
      <c r="H10" s="7">
        <f>K10*J10</f>
        <v>145.82249999999999</v>
      </c>
      <c r="I10" s="7"/>
      <c r="J10" s="5">
        <v>0.03</v>
      </c>
      <c r="K10" s="18">
        <v>4860.75</v>
      </c>
      <c r="L10" s="8"/>
      <c r="M10" s="9">
        <v>0.03</v>
      </c>
      <c r="O10" s="7">
        <f>K10*0.03</f>
        <v>145.82249999999999</v>
      </c>
      <c r="P10" s="7"/>
      <c r="Q10" s="7">
        <f>IF(H10&lt;O10,H10,O10)</f>
        <v>145.82249999999999</v>
      </c>
      <c r="R10" s="7"/>
      <c r="S10" s="7"/>
      <c r="T10" s="7">
        <v>0</v>
      </c>
      <c r="U10" s="7"/>
      <c r="V10" s="7">
        <f>Q10+T10</f>
        <v>145.82249999999999</v>
      </c>
      <c r="X10" s="8">
        <v>184.34</v>
      </c>
    </row>
    <row r="11" spans="2:29" s="4" customFormat="1" x14ac:dyDescent="0.2">
      <c r="B11" s="11"/>
      <c r="F11" s="12"/>
      <c r="G11" s="12"/>
      <c r="H11" s="12">
        <f>SUM(H10:H10)</f>
        <v>145.82249999999999</v>
      </c>
      <c r="I11" s="12"/>
      <c r="J11" s="13"/>
      <c r="K11" s="12">
        <f>SUM(K10:K10)</f>
        <v>4860.75</v>
      </c>
      <c r="L11" s="15"/>
      <c r="M11" s="9">
        <v>0.03</v>
      </c>
      <c r="O11" s="12">
        <f>SUM(O10:O10)</f>
        <v>145.82249999999999</v>
      </c>
      <c r="P11" s="12"/>
      <c r="Q11" s="12">
        <f>IF(H11&lt;O11,H11,O11)</f>
        <v>145.82249999999999</v>
      </c>
      <c r="R11" s="12"/>
      <c r="S11" s="7"/>
      <c r="T11" s="7">
        <f>SUM(T10:T10)</f>
        <v>0</v>
      </c>
      <c r="U11" s="12"/>
      <c r="V11" s="12">
        <f>SUM(V10:V10)</f>
        <v>145.82249999999999</v>
      </c>
      <c r="X11" s="15">
        <f>X10</f>
        <v>184.34</v>
      </c>
      <c r="Y11" s="10" t="s">
        <v>14</v>
      </c>
      <c r="Z11" s="23" cm="1">
        <f t="array" aca="1" ref="Z11" ca="1">INDIRECT($F$1&amp;"!Z"&amp;TEXT(ROW(),"0"))+X11</f>
        <v>2943.0150000000003</v>
      </c>
    </row>
    <row r="12" spans="2:29" x14ac:dyDescent="0.2">
      <c r="B12" s="6"/>
      <c r="F12" s="7"/>
      <c r="G12" s="7"/>
      <c r="H12" s="7"/>
      <c r="I12" s="7"/>
      <c r="J12" s="5"/>
      <c r="K12" s="7"/>
      <c r="L12" s="8"/>
      <c r="M12" s="9"/>
      <c r="O12" s="7"/>
      <c r="P12" s="7"/>
      <c r="Q12" s="7"/>
      <c r="R12" s="7"/>
      <c r="S12" s="7"/>
      <c r="T12" s="7"/>
      <c r="U12" s="7"/>
      <c r="V12" s="7"/>
      <c r="X12" s="8"/>
    </row>
    <row r="13" spans="2:29" x14ac:dyDescent="0.2">
      <c r="B13" s="6">
        <v>44883</v>
      </c>
      <c r="D13" s="4" t="s">
        <v>16</v>
      </c>
      <c r="F13" s="7">
        <f>H13</f>
        <v>700</v>
      </c>
      <c r="G13" s="7"/>
      <c r="H13" s="7">
        <v>700</v>
      </c>
      <c r="I13" s="7"/>
      <c r="J13" s="5"/>
      <c r="K13" s="17">
        <v>5028.96</v>
      </c>
      <c r="M13" s="16">
        <f>H13/K13</f>
        <v>0.13919378957080589</v>
      </c>
      <c r="O13" s="7">
        <f>K13*0.03</f>
        <v>150.86879999999999</v>
      </c>
      <c r="P13" s="7"/>
      <c r="Q13" s="7">
        <f>IF(H13&lt;O13,H13,O13)</f>
        <v>150.86879999999999</v>
      </c>
      <c r="R13" s="7"/>
      <c r="S13" s="7"/>
      <c r="T13" s="7">
        <f>((K13*0.05)-(K13*0.03))/2</f>
        <v>50.289600000000007</v>
      </c>
      <c r="U13" s="7"/>
      <c r="V13" s="7">
        <f>T13+Q13</f>
        <v>201.1584</v>
      </c>
      <c r="X13" s="8">
        <f>V13+H13</f>
        <v>901.15840000000003</v>
      </c>
    </row>
    <row r="14" spans="2:29" s="4" customFormat="1" x14ac:dyDescent="0.2">
      <c r="B14" s="11"/>
      <c r="F14" s="12"/>
      <c r="G14" s="12"/>
      <c r="H14" s="12">
        <f>SUM(H13:H13)</f>
        <v>700</v>
      </c>
      <c r="I14" s="12"/>
      <c r="J14" s="13"/>
      <c r="K14" s="12">
        <f>SUM(K13:K13)</f>
        <v>5028.96</v>
      </c>
      <c r="L14" s="15"/>
      <c r="O14" s="12">
        <f>SUM(O13:O13)</f>
        <v>150.86879999999999</v>
      </c>
      <c r="P14" s="12"/>
      <c r="Q14" s="12">
        <f>SUM(Q13:Q13)</f>
        <v>150.86879999999999</v>
      </c>
      <c r="R14" s="12"/>
      <c r="S14" s="12"/>
      <c r="T14" s="12">
        <f>SUM(T13:T13)</f>
        <v>50.289600000000007</v>
      </c>
      <c r="U14" s="12"/>
      <c r="V14" s="12">
        <f>SUM(V13:V13)</f>
        <v>201.1584</v>
      </c>
      <c r="X14" s="15">
        <f>SUM(X13:X13)</f>
        <v>901.15840000000003</v>
      </c>
      <c r="Y14" s="10" t="s">
        <v>14</v>
      </c>
      <c r="Z14" s="23" cm="1">
        <f t="array" aca="1" ref="Z14" ca="1">INDIRECT($F$1&amp;"!Z"&amp;TEXT(ROW(),"0"))+X14</f>
        <v>17001.156800000001</v>
      </c>
    </row>
    <row r="15" spans="2:29" s="4" customFormat="1" x14ac:dyDescent="0.2">
      <c r="B15" s="11"/>
      <c r="F15" s="12"/>
      <c r="G15" s="12"/>
      <c r="H15" s="12"/>
      <c r="I15" s="12"/>
      <c r="J15" s="13"/>
      <c r="K15" s="12"/>
      <c r="L15" s="15"/>
      <c r="O15" s="12"/>
      <c r="P15" s="12"/>
      <c r="Q15" s="12"/>
      <c r="R15" s="12"/>
      <c r="S15" s="12"/>
      <c r="T15" s="12"/>
      <c r="U15" s="12"/>
      <c r="V15" s="12"/>
      <c r="X15" s="15"/>
      <c r="Y15" s="10"/>
    </row>
    <row r="16" spans="2:29" x14ac:dyDescent="0.2">
      <c r="B16" s="6">
        <v>44883</v>
      </c>
      <c r="D16" s="4" t="s">
        <v>17</v>
      </c>
      <c r="F16" s="7">
        <f>H16</f>
        <v>288.50850000000003</v>
      </c>
      <c r="G16" s="7"/>
      <c r="H16" s="7">
        <f>K16*J16</f>
        <v>288.50850000000003</v>
      </c>
      <c r="I16" s="7"/>
      <c r="J16" s="5">
        <v>7.0000000000000007E-2</v>
      </c>
      <c r="K16" s="17">
        <v>4121.55</v>
      </c>
      <c r="M16" s="9">
        <f>H16/K16</f>
        <v>7.0000000000000007E-2</v>
      </c>
      <c r="O16" s="7">
        <f>K16*0.03</f>
        <v>123.6465</v>
      </c>
      <c r="P16" s="7"/>
      <c r="Q16" s="7">
        <f>IF(H16&lt;O16,H16,O16)</f>
        <v>123.6465</v>
      </c>
      <c r="R16" s="7"/>
      <c r="S16" s="7"/>
      <c r="T16" s="7">
        <f>((K16*0.05)-(K16*0.03))/2</f>
        <v>41.215500000000006</v>
      </c>
      <c r="U16" s="7"/>
      <c r="V16" s="7">
        <f>Q16+T16</f>
        <v>164.86200000000002</v>
      </c>
      <c r="X16" s="8">
        <f>H16+V16</f>
        <v>453.37050000000005</v>
      </c>
    </row>
    <row r="17" spans="2:28" s="4" customFormat="1" x14ac:dyDescent="0.2">
      <c r="F17" s="12"/>
      <c r="G17" s="12"/>
      <c r="H17" s="12">
        <f>SUM(H16:H16)</f>
        <v>288.50850000000003</v>
      </c>
      <c r="I17" s="12"/>
      <c r="J17" s="13"/>
      <c r="K17" s="12">
        <f>SUM(K16:K16)</f>
        <v>4121.55</v>
      </c>
      <c r="L17" s="15"/>
      <c r="O17" s="12">
        <f>SUM(O16:O16)</f>
        <v>123.6465</v>
      </c>
      <c r="P17" s="12"/>
      <c r="Q17" s="12">
        <f>SUM(Q16:Q16)</f>
        <v>123.6465</v>
      </c>
      <c r="R17" s="12"/>
      <c r="S17" s="12"/>
      <c r="T17" s="12">
        <f>SUM(T16:T16)</f>
        <v>41.215500000000006</v>
      </c>
      <c r="U17" s="12"/>
      <c r="V17" s="12">
        <f>SUM(V16:V16)</f>
        <v>164.86200000000002</v>
      </c>
      <c r="X17" s="15">
        <f>SUM(X16:X16)</f>
        <v>453.37050000000005</v>
      </c>
      <c r="Y17" s="10" t="s">
        <v>14</v>
      </c>
      <c r="Z17" s="23" cm="1">
        <f t="array" aca="1" ref="Z17" ca="1">INDIRECT($F$1&amp;"!Z"&amp;TEXT(ROW(),"0"))+X17</f>
        <v>5876.0910000000003</v>
      </c>
    </row>
    <row r="18" spans="2:28" s="4" customFormat="1" x14ac:dyDescent="0.2">
      <c r="F18" s="12"/>
      <c r="G18" s="12"/>
      <c r="H18" s="12"/>
      <c r="I18" s="12"/>
      <c r="J18" s="13"/>
      <c r="K18" s="12"/>
      <c r="L18" s="15"/>
      <c r="O18" s="12"/>
      <c r="P18" s="12"/>
      <c r="Q18" s="12"/>
      <c r="R18" s="12"/>
      <c r="S18" s="12"/>
      <c r="T18" s="12"/>
      <c r="U18" s="12"/>
      <c r="V18" s="12"/>
      <c r="X18" s="15"/>
      <c r="Y18" s="10"/>
    </row>
    <row r="19" spans="2:28" x14ac:dyDescent="0.2">
      <c r="F19" s="21">
        <f>SUM(F7:F18)</f>
        <v>1243.0415</v>
      </c>
      <c r="K19" s="17">
        <f>SUM(K8,K11,K14,K17)</f>
        <v>16185.470000000001</v>
      </c>
      <c r="V19" s="21">
        <f>V8+V11+V14+V17</f>
        <v>598.81130000000007</v>
      </c>
      <c r="X19" s="15">
        <f>F19+V19</f>
        <v>1841.8528000000001</v>
      </c>
      <c r="Z19" s="12">
        <f ca="1">SUM(Z7:Z18)</f>
        <v>27377.820599999999</v>
      </c>
    </row>
    <row r="20" spans="2:28" x14ac:dyDescent="0.2">
      <c r="V20" s="4" t="s">
        <v>18</v>
      </c>
      <c r="X20" s="22">
        <f>SUM(X19:X19)</f>
        <v>1841.8528000000001</v>
      </c>
    </row>
    <row r="21" spans="2:28" x14ac:dyDescent="0.2">
      <c r="AB21" s="8"/>
    </row>
    <row r="22" spans="2:28" x14ac:dyDescent="0.2">
      <c r="B22" s="6"/>
      <c r="D22" s="4"/>
      <c r="X22" s="19"/>
    </row>
  </sheetData>
  <mergeCells count="1">
    <mergeCell ref="G3:T3"/>
  </mergeCells>
  <pageMargins left="0.25" right="0.25" top="0.75" bottom="0.75" header="0.3" footer="0.3"/>
  <pageSetup scale="7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ECB881-8060-4D00-A49B-EF10DA2C385D}">
  <sheetPr>
    <pageSetUpPr fitToPage="1"/>
  </sheetPr>
  <dimension ref="B1:AC22"/>
  <sheetViews>
    <sheetView tabSelected="1" zoomScaleNormal="100" workbookViewId="0">
      <selection activeCell="Z19" sqref="Z19"/>
    </sheetView>
  </sheetViews>
  <sheetFormatPr baseColWidth="10" defaultColWidth="8.83203125" defaultRowHeight="15" x14ac:dyDescent="0.2"/>
  <cols>
    <col min="2" max="2" width="11.83203125" customWidth="1"/>
    <col min="3" max="3" width="1.1640625" customWidth="1"/>
    <col min="4" max="4" width="12.83203125" customWidth="1"/>
    <col min="5" max="5" width="1.33203125" customWidth="1"/>
    <col min="6" max="6" width="10.83203125" customWidth="1"/>
    <col min="7" max="7" width="1.1640625" customWidth="1"/>
    <col min="8" max="8" width="13" customWidth="1"/>
    <col min="9" max="9" width="1.83203125" customWidth="1"/>
    <col min="10" max="10" width="4.5" customWidth="1"/>
    <col min="11" max="11" width="16.5" customWidth="1"/>
    <col min="12" max="12" width="2" customWidth="1"/>
    <col min="13" max="13" width="14.1640625" customWidth="1"/>
    <col min="14" max="14" width="1.83203125" customWidth="1"/>
    <col min="15" max="15" width="9.5" customWidth="1"/>
    <col min="16" max="16" width="1.83203125" customWidth="1"/>
    <col min="17" max="17" width="11.5" customWidth="1"/>
    <col min="18" max="18" width="1.5" customWidth="1"/>
    <col min="19" max="19" width="2.1640625" customWidth="1"/>
    <col min="20" max="20" width="11.83203125" customWidth="1"/>
    <col min="21" max="21" width="0.5" customWidth="1"/>
    <col min="22" max="22" width="11" customWidth="1"/>
    <col min="23" max="23" width="1" customWidth="1"/>
    <col min="24" max="24" width="14.5" customWidth="1"/>
    <col min="25" max="25" width="3.5" customWidth="1"/>
    <col min="26" max="26" width="12.83203125" customWidth="1"/>
  </cols>
  <sheetData>
    <row r="1" spans="2:29" x14ac:dyDescent="0.2">
      <c r="B1" s="25" t="s">
        <v>28</v>
      </c>
      <c r="C1" s="25"/>
      <c r="D1" s="25"/>
      <c r="F1" s="24" t="s">
        <v>29</v>
      </c>
    </row>
    <row r="3" spans="2:29" ht="19" x14ac:dyDescent="0.25">
      <c r="G3" s="26" t="s">
        <v>20</v>
      </c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</row>
    <row r="4" spans="2:29" ht="9" customHeight="1" x14ac:dyDescent="0.2"/>
    <row r="5" spans="2:29" ht="28.75" customHeight="1" x14ac:dyDescent="0.2">
      <c r="B5" s="1" t="s">
        <v>0</v>
      </c>
      <c r="C5" s="1"/>
      <c r="D5" s="1" t="s">
        <v>1</v>
      </c>
      <c r="E5" s="1"/>
      <c r="F5" s="1" t="s">
        <v>2</v>
      </c>
      <c r="G5" s="1"/>
      <c r="H5" s="2" t="s">
        <v>3</v>
      </c>
      <c r="I5" s="1"/>
      <c r="J5" s="1"/>
      <c r="K5" s="1" t="s">
        <v>4</v>
      </c>
      <c r="L5" s="1"/>
      <c r="M5" s="2" t="s">
        <v>5</v>
      </c>
      <c r="N5" s="1"/>
      <c r="O5" s="2" t="s">
        <v>6</v>
      </c>
      <c r="P5" s="1"/>
      <c r="Q5" s="1" t="s">
        <v>7</v>
      </c>
      <c r="R5" s="1"/>
      <c r="S5" s="2"/>
      <c r="T5" s="1" t="s">
        <v>8</v>
      </c>
      <c r="U5" s="1"/>
      <c r="V5" s="3" t="s">
        <v>9</v>
      </c>
      <c r="W5" s="1"/>
      <c r="X5" s="3" t="s">
        <v>10</v>
      </c>
      <c r="Y5" s="4"/>
      <c r="Z5" s="1" t="s">
        <v>11</v>
      </c>
    </row>
    <row r="6" spans="2:29" x14ac:dyDescent="0.2">
      <c r="J6" s="5"/>
    </row>
    <row r="7" spans="2:29" x14ac:dyDescent="0.2">
      <c r="B7" s="6">
        <v>44883</v>
      </c>
      <c r="D7" s="4" t="s">
        <v>21</v>
      </c>
      <c r="F7" s="7">
        <f>H7</f>
        <v>108.71050000000001</v>
      </c>
      <c r="G7" s="7"/>
      <c r="H7" s="7">
        <f>K7*J7</f>
        <v>108.71050000000001</v>
      </c>
      <c r="I7" s="7"/>
      <c r="J7" s="5">
        <v>0.05</v>
      </c>
      <c r="K7" s="7">
        <v>2174.21</v>
      </c>
      <c r="L7" s="8"/>
      <c r="M7" s="9">
        <v>0.05</v>
      </c>
      <c r="O7" s="7">
        <f>K7*0.03</f>
        <v>65.226299999999995</v>
      </c>
      <c r="P7" s="7"/>
      <c r="Q7" s="7">
        <f>IF(H7&lt;O7,H7,O7)</f>
        <v>65.226299999999995</v>
      </c>
      <c r="R7" s="7"/>
      <c r="S7" s="7"/>
      <c r="T7" s="7">
        <f>((K7*0.05)-(K7*0.03))/2</f>
        <v>21.742100000000008</v>
      </c>
      <c r="U7" s="7"/>
      <c r="V7" s="7">
        <f>Q7+T7</f>
        <v>86.968400000000003</v>
      </c>
      <c r="X7" s="8">
        <f>V7+H7</f>
        <v>195.6789</v>
      </c>
      <c r="Y7" s="10" t="s">
        <v>13</v>
      </c>
    </row>
    <row r="8" spans="2:29" s="4" customFormat="1" x14ac:dyDescent="0.2">
      <c r="B8" s="11"/>
      <c r="F8" s="12"/>
      <c r="G8" s="12"/>
      <c r="H8" s="12">
        <f>SUM(H7:H7)</f>
        <v>108.71050000000001</v>
      </c>
      <c r="I8" s="12"/>
      <c r="J8" s="13"/>
      <c r="K8" s="14">
        <f>SUM(K7:K7)</f>
        <v>2174.21</v>
      </c>
      <c r="L8" s="15"/>
      <c r="M8" s="9">
        <v>0.05</v>
      </c>
      <c r="O8" s="12">
        <f>K8*0.03</f>
        <v>65.226299999999995</v>
      </c>
      <c r="P8" s="12"/>
      <c r="Q8" s="12">
        <f>SUM(Q7:Q7)</f>
        <v>65.226299999999995</v>
      </c>
      <c r="R8" s="12"/>
      <c r="S8" s="12"/>
      <c r="T8" s="12">
        <f>SUM(T7:T7)</f>
        <v>21.742100000000008</v>
      </c>
      <c r="U8" s="12"/>
      <c r="V8" s="12">
        <f>Q8+T8</f>
        <v>86.968400000000003</v>
      </c>
      <c r="X8" s="15">
        <f>V8+H8</f>
        <v>195.6789</v>
      </c>
      <c r="Y8" s="10" t="s">
        <v>14</v>
      </c>
      <c r="Z8" s="23" cm="1">
        <f t="array" aca="1" ref="Z8" ca="1">INDIRECT($F$1&amp;"!Z"&amp;TEXT(ROW(),"0"))+X8</f>
        <v>1361.8789000000002</v>
      </c>
    </row>
    <row r="9" spans="2:29" x14ac:dyDescent="0.2">
      <c r="B9" s="6"/>
      <c r="F9" s="7"/>
      <c r="G9" s="7"/>
      <c r="H9" s="7"/>
      <c r="I9" s="7"/>
      <c r="J9" s="5"/>
      <c r="K9" s="7"/>
      <c r="O9" s="7"/>
      <c r="P9" s="7"/>
      <c r="Q9" s="7" t="s">
        <v>13</v>
      </c>
      <c r="R9" s="7"/>
      <c r="S9" s="7"/>
      <c r="T9" s="7"/>
      <c r="U9" s="7"/>
      <c r="V9" s="7"/>
      <c r="X9" s="8"/>
      <c r="AC9" s="6" t="s">
        <v>13</v>
      </c>
    </row>
    <row r="10" spans="2:29" x14ac:dyDescent="0.2">
      <c r="B10" s="6">
        <v>44883</v>
      </c>
      <c r="D10" s="4" t="s">
        <v>22</v>
      </c>
      <c r="F10" s="7">
        <f>H10</f>
        <v>145.82249999999999</v>
      </c>
      <c r="G10" s="7"/>
      <c r="H10" s="7">
        <f>K10*J10</f>
        <v>145.82249999999999</v>
      </c>
      <c r="I10" s="7"/>
      <c r="J10" s="5">
        <v>0.03</v>
      </c>
      <c r="K10" s="18">
        <v>4860.75</v>
      </c>
      <c r="L10" s="8"/>
      <c r="M10" s="9">
        <v>0.03</v>
      </c>
      <c r="O10" s="7">
        <f>K10*0.03</f>
        <v>145.82249999999999</v>
      </c>
      <c r="P10" s="7"/>
      <c r="Q10" s="7">
        <f>IF(H10&lt;O10,H10,O10)</f>
        <v>145.82249999999999</v>
      </c>
      <c r="R10" s="7"/>
      <c r="S10" s="7"/>
      <c r="T10" s="7">
        <v>0</v>
      </c>
      <c r="U10" s="7"/>
      <c r="V10" s="7">
        <f>Q10+T10</f>
        <v>145.82249999999999</v>
      </c>
      <c r="X10" s="8">
        <f>V10+H10</f>
        <v>291.64499999999998</v>
      </c>
    </row>
    <row r="11" spans="2:29" s="4" customFormat="1" x14ac:dyDescent="0.2">
      <c r="B11" s="11"/>
      <c r="F11" s="12"/>
      <c r="G11" s="12"/>
      <c r="H11" s="12">
        <f>SUM(H10:H10)</f>
        <v>145.82249999999999</v>
      </c>
      <c r="I11" s="12"/>
      <c r="J11" s="13"/>
      <c r="K11" s="12">
        <f>SUM(K10:K10)</f>
        <v>4860.75</v>
      </c>
      <c r="L11" s="15"/>
      <c r="M11" s="9">
        <v>0.03</v>
      </c>
      <c r="O11" s="12">
        <f>SUM(O10:O10)</f>
        <v>145.82249999999999</v>
      </c>
      <c r="P11" s="12"/>
      <c r="Q11" s="12">
        <f>IF(H11&lt;O11,H11,O11)</f>
        <v>145.82249999999999</v>
      </c>
      <c r="R11" s="12"/>
      <c r="S11" s="7"/>
      <c r="T11" s="7">
        <f>SUM(T10:T10)</f>
        <v>0</v>
      </c>
      <c r="U11" s="12"/>
      <c r="V11" s="12">
        <f>SUM(V10:V10)</f>
        <v>145.82249999999999</v>
      </c>
      <c r="X11" s="15">
        <f>V11+H11</f>
        <v>291.64499999999998</v>
      </c>
      <c r="Y11" s="10" t="s">
        <v>14</v>
      </c>
      <c r="Z11" s="23" cm="1">
        <f t="array" aca="1" ref="Z11" ca="1">INDIRECT($F$1&amp;"!Z"&amp;TEXT(ROW(),"0"))+X11</f>
        <v>2758.6750000000002</v>
      </c>
    </row>
    <row r="12" spans="2:29" x14ac:dyDescent="0.2">
      <c r="B12" s="6"/>
      <c r="F12" s="7"/>
      <c r="G12" s="7"/>
      <c r="H12" s="7"/>
      <c r="I12" s="7"/>
      <c r="J12" s="5"/>
      <c r="K12" s="7"/>
      <c r="L12" s="8"/>
      <c r="M12" s="9"/>
      <c r="O12" s="7"/>
      <c r="P12" s="7"/>
      <c r="Q12" s="7"/>
      <c r="R12" s="7"/>
      <c r="S12" s="7"/>
      <c r="T12" s="7"/>
      <c r="U12" s="7"/>
      <c r="V12" s="7"/>
      <c r="X12" s="8"/>
    </row>
    <row r="13" spans="2:29" x14ac:dyDescent="0.2">
      <c r="B13" s="6">
        <v>44883</v>
      </c>
      <c r="D13" s="4" t="s">
        <v>23</v>
      </c>
      <c r="F13" s="7">
        <f>H13</f>
        <v>700</v>
      </c>
      <c r="G13" s="7"/>
      <c r="H13" s="7">
        <v>700</v>
      </c>
      <c r="I13" s="7"/>
      <c r="J13" s="5"/>
      <c r="K13" s="17">
        <v>5028.96</v>
      </c>
      <c r="M13" s="16">
        <f>H13/K13</f>
        <v>0.13919378957080589</v>
      </c>
      <c r="O13" s="7">
        <f>K13*0.03</f>
        <v>150.86879999999999</v>
      </c>
      <c r="P13" s="7"/>
      <c r="Q13" s="7">
        <f>IF(H13&lt;O13,H13,O13)</f>
        <v>150.86879999999999</v>
      </c>
      <c r="R13" s="7"/>
      <c r="S13" s="7"/>
      <c r="T13" s="7">
        <f>((K13*0.05)-(K13*0.03))/2</f>
        <v>50.289600000000007</v>
      </c>
      <c r="U13" s="7"/>
      <c r="V13" s="7">
        <f>T13+Q13</f>
        <v>201.1584</v>
      </c>
      <c r="X13" s="8">
        <f>V13+H13</f>
        <v>901.15840000000003</v>
      </c>
    </row>
    <row r="14" spans="2:29" s="4" customFormat="1" x14ac:dyDescent="0.2">
      <c r="B14" s="11"/>
      <c r="F14" s="12"/>
      <c r="G14" s="12"/>
      <c r="H14" s="12">
        <f>SUM(H13:H13)</f>
        <v>700</v>
      </c>
      <c r="I14" s="12"/>
      <c r="J14" s="13"/>
      <c r="K14" s="12">
        <f>SUM(K13:K13)</f>
        <v>5028.96</v>
      </c>
      <c r="L14" s="15"/>
      <c r="O14" s="12">
        <f>SUM(O13:O13)</f>
        <v>150.86879999999999</v>
      </c>
      <c r="P14" s="12"/>
      <c r="Q14" s="12">
        <f>SUM(Q13:Q13)</f>
        <v>150.86879999999999</v>
      </c>
      <c r="R14" s="12"/>
      <c r="S14" s="12"/>
      <c r="T14" s="12">
        <f>SUM(T13:T13)</f>
        <v>50.289600000000007</v>
      </c>
      <c r="U14" s="12"/>
      <c r="V14" s="12">
        <f>SUM(V13:V13)</f>
        <v>201.1584</v>
      </c>
      <c r="X14" s="15">
        <f>SUM(X13:X13)</f>
        <v>901.15840000000003</v>
      </c>
      <c r="Y14" s="10" t="s">
        <v>14</v>
      </c>
      <c r="Z14" s="23" cm="1">
        <f t="array" aca="1" ref="Z14" ca="1">INDIRECT($F$1&amp;"!Z"&amp;TEXT(ROW(),"0"))+X14</f>
        <v>16099.9984</v>
      </c>
    </row>
    <row r="15" spans="2:29" s="4" customFormat="1" x14ac:dyDescent="0.2">
      <c r="B15" s="11"/>
      <c r="F15" s="12"/>
      <c r="G15" s="12"/>
      <c r="H15" s="12"/>
      <c r="I15" s="12"/>
      <c r="J15" s="13"/>
      <c r="K15" s="12"/>
      <c r="L15" s="15"/>
      <c r="O15" s="12"/>
      <c r="P15" s="12"/>
      <c r="Q15" s="12"/>
      <c r="R15" s="12"/>
      <c r="S15" s="12"/>
      <c r="T15" s="12"/>
      <c r="U15" s="12"/>
      <c r="V15" s="12"/>
      <c r="X15" s="15"/>
      <c r="Y15" s="10"/>
    </row>
    <row r="16" spans="2:29" x14ac:dyDescent="0.2">
      <c r="B16" s="6">
        <v>44883</v>
      </c>
      <c r="D16" s="4" t="s">
        <v>24</v>
      </c>
      <c r="F16" s="7">
        <f>H16</f>
        <v>288.50850000000003</v>
      </c>
      <c r="G16" s="7"/>
      <c r="H16" s="7">
        <f>K16*J16</f>
        <v>288.50850000000003</v>
      </c>
      <c r="I16" s="7"/>
      <c r="J16" s="5">
        <v>7.0000000000000007E-2</v>
      </c>
      <c r="K16" s="17">
        <v>4121.55</v>
      </c>
      <c r="M16" s="9">
        <f>H16/K16</f>
        <v>7.0000000000000007E-2</v>
      </c>
      <c r="O16" s="7">
        <f>K16*0.03</f>
        <v>123.6465</v>
      </c>
      <c r="P16" s="7"/>
      <c r="Q16" s="7">
        <f>IF(H16&lt;O16,H16,O16)</f>
        <v>123.6465</v>
      </c>
      <c r="R16" s="7"/>
      <c r="S16" s="7"/>
      <c r="T16" s="7">
        <f>((K16*0.05)-(K16*0.03))/2</f>
        <v>41.215500000000006</v>
      </c>
      <c r="U16" s="7"/>
      <c r="V16" s="7">
        <f>Q16+T16</f>
        <v>164.86200000000002</v>
      </c>
      <c r="X16" s="8">
        <f>H16+V16</f>
        <v>453.37050000000005</v>
      </c>
    </row>
    <row r="17" spans="2:28" s="4" customFormat="1" x14ac:dyDescent="0.2">
      <c r="F17" s="12"/>
      <c r="G17" s="12"/>
      <c r="H17" s="12">
        <f>SUM(H16:H16)</f>
        <v>288.50850000000003</v>
      </c>
      <c r="I17" s="12"/>
      <c r="J17" s="13"/>
      <c r="K17" s="12">
        <f>SUM(K16:K16)</f>
        <v>4121.55</v>
      </c>
      <c r="L17" s="15"/>
      <c r="O17" s="12">
        <f>SUM(O16:O16)</f>
        <v>123.6465</v>
      </c>
      <c r="P17" s="12"/>
      <c r="Q17" s="12">
        <f>SUM(Q16:Q16)</f>
        <v>123.6465</v>
      </c>
      <c r="R17" s="12"/>
      <c r="S17" s="12"/>
      <c r="T17" s="12">
        <f>SUM(T16:T16)</f>
        <v>41.215500000000006</v>
      </c>
      <c r="U17" s="12"/>
      <c r="V17" s="12">
        <f>SUM(V16:V16)</f>
        <v>164.86200000000002</v>
      </c>
      <c r="X17" s="15">
        <f>SUM(X16:X16)</f>
        <v>453.37050000000005</v>
      </c>
      <c r="Y17" s="10" t="s">
        <v>14</v>
      </c>
      <c r="Z17" s="23" cm="1">
        <f t="array" aca="1" ref="Z17" ca="1">INDIRECT($F$1&amp;"!Z"&amp;TEXT(ROW(),"0"))+X17</f>
        <v>5422.7205000000004</v>
      </c>
    </row>
    <row r="18" spans="2:28" s="4" customFormat="1" x14ac:dyDescent="0.2">
      <c r="F18" s="12"/>
      <c r="G18" s="12"/>
      <c r="H18" s="12"/>
      <c r="I18" s="12"/>
      <c r="J18" s="13"/>
      <c r="K18" s="12"/>
      <c r="L18" s="15"/>
      <c r="O18" s="12"/>
      <c r="P18" s="12"/>
      <c r="Q18" s="12"/>
      <c r="R18" s="12"/>
      <c r="S18" s="12"/>
      <c r="T18" s="12"/>
      <c r="U18" s="12"/>
      <c r="V18" s="12"/>
      <c r="X18" s="15"/>
      <c r="Y18" s="10"/>
    </row>
    <row r="19" spans="2:28" x14ac:dyDescent="0.2">
      <c r="F19" s="21">
        <f>SUM(F7:F18)</f>
        <v>1243.0415</v>
      </c>
      <c r="K19" s="17">
        <f>SUM(K8,K11,K14,V17)</f>
        <v>12228.781999999999</v>
      </c>
      <c r="V19" s="21">
        <f>V8+V11+V14+V17</f>
        <v>598.81130000000007</v>
      </c>
      <c r="X19" s="15">
        <f>F19+V19</f>
        <v>1841.8528000000001</v>
      </c>
      <c r="Z19" s="12">
        <f ca="1">SUM(Z7:Z18)</f>
        <v>25643.272800000002</v>
      </c>
    </row>
    <row r="20" spans="2:28" x14ac:dyDescent="0.2">
      <c r="V20" s="4" t="s">
        <v>18</v>
      </c>
      <c r="X20" s="22">
        <f>SUM(X19:X19)</f>
        <v>1841.8528000000001</v>
      </c>
    </row>
    <row r="21" spans="2:28" x14ac:dyDescent="0.2">
      <c r="AB21" s="8"/>
    </row>
    <row r="22" spans="2:28" x14ac:dyDescent="0.2">
      <c r="B22" s="6"/>
      <c r="D22" s="4"/>
      <c r="X22" s="19"/>
    </row>
  </sheetData>
  <mergeCells count="1">
    <mergeCell ref="G3:T3"/>
  </mergeCells>
  <pageMargins left="0.25" right="0.25" top="0.75" bottom="0.75" header="0.3" footer="0.3"/>
  <pageSetup scale="7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305A35-85B7-4062-964C-266D021B6098}">
  <sheetPr>
    <pageSetUpPr fitToPage="1"/>
  </sheetPr>
  <dimension ref="B3:AC22"/>
  <sheetViews>
    <sheetView zoomScale="78" zoomScaleNormal="78" workbookViewId="0">
      <selection activeCell="Z17" sqref="Z17"/>
    </sheetView>
  </sheetViews>
  <sheetFormatPr baseColWidth="10" defaultColWidth="8.83203125" defaultRowHeight="15" x14ac:dyDescent="0.2"/>
  <cols>
    <col min="2" max="2" width="11.83203125" customWidth="1"/>
    <col min="3" max="3" width="1.1640625" customWidth="1"/>
    <col min="4" max="4" width="12.83203125" customWidth="1"/>
    <col min="5" max="5" width="1.33203125" customWidth="1"/>
    <col min="6" max="6" width="10.83203125" customWidth="1"/>
    <col min="7" max="7" width="1.1640625" customWidth="1"/>
    <col min="8" max="8" width="13" customWidth="1"/>
    <col min="9" max="9" width="1.83203125" customWidth="1"/>
    <col min="10" max="10" width="4.5" customWidth="1"/>
    <col min="11" max="11" width="16.5" customWidth="1"/>
    <col min="12" max="12" width="2" customWidth="1"/>
    <col min="13" max="13" width="14.1640625" customWidth="1"/>
    <col min="14" max="14" width="1.83203125" customWidth="1"/>
    <col min="15" max="15" width="9.5" customWidth="1"/>
    <col min="16" max="16" width="1.83203125" customWidth="1"/>
    <col min="17" max="17" width="11.5" customWidth="1"/>
    <col min="18" max="18" width="1.5" customWidth="1"/>
    <col min="19" max="19" width="2.1640625" customWidth="1"/>
    <col min="20" max="20" width="11.83203125" customWidth="1"/>
    <col min="21" max="21" width="0.5" customWidth="1"/>
    <col min="22" max="22" width="11" customWidth="1"/>
    <col min="23" max="23" width="1" customWidth="1"/>
    <col min="24" max="24" width="14.5" customWidth="1"/>
    <col min="25" max="25" width="3.5" customWidth="1"/>
    <col min="26" max="26" width="12.83203125" customWidth="1"/>
  </cols>
  <sheetData>
    <row r="3" spans="2:29" ht="19" x14ac:dyDescent="0.25">
      <c r="G3" s="26" t="s">
        <v>25</v>
      </c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</row>
    <row r="4" spans="2:29" ht="9" customHeight="1" x14ac:dyDescent="0.2"/>
    <row r="5" spans="2:29" ht="28.75" customHeight="1" x14ac:dyDescent="0.2">
      <c r="B5" s="1" t="s">
        <v>0</v>
      </c>
      <c r="C5" s="1"/>
      <c r="D5" s="1" t="s">
        <v>1</v>
      </c>
      <c r="E5" s="1"/>
      <c r="F5" s="1" t="s">
        <v>2</v>
      </c>
      <c r="G5" s="1"/>
      <c r="H5" s="2" t="s">
        <v>3</v>
      </c>
      <c r="I5" s="1"/>
      <c r="J5" s="1"/>
      <c r="K5" s="1" t="s">
        <v>4</v>
      </c>
      <c r="L5" s="1"/>
      <c r="M5" s="2" t="s">
        <v>5</v>
      </c>
      <c r="N5" s="1"/>
      <c r="O5" s="2" t="s">
        <v>6</v>
      </c>
      <c r="P5" s="1"/>
      <c r="Q5" s="1" t="s">
        <v>7</v>
      </c>
      <c r="R5" s="1"/>
      <c r="S5" s="2"/>
      <c r="T5" s="1" t="s">
        <v>8</v>
      </c>
      <c r="U5" s="1"/>
      <c r="V5" s="3" t="s">
        <v>9</v>
      </c>
      <c r="W5" s="1"/>
      <c r="X5" s="3" t="s">
        <v>10</v>
      </c>
      <c r="Y5" s="4"/>
      <c r="Z5" s="1" t="s">
        <v>11</v>
      </c>
    </row>
    <row r="6" spans="2:29" x14ac:dyDescent="0.2">
      <c r="J6" s="5"/>
    </row>
    <row r="7" spans="2:29" x14ac:dyDescent="0.2">
      <c r="B7" s="6">
        <v>44869</v>
      </c>
      <c r="D7" s="4" t="s">
        <v>21</v>
      </c>
      <c r="F7" s="7">
        <f>H7</f>
        <v>115.80050000000001</v>
      </c>
      <c r="G7" s="7"/>
      <c r="H7" s="7">
        <f>K7*J7</f>
        <v>115.80050000000001</v>
      </c>
      <c r="I7" s="7"/>
      <c r="J7" s="5">
        <v>0.05</v>
      </c>
      <c r="K7" s="7">
        <v>2316.0100000000002</v>
      </c>
      <c r="L7" s="8"/>
      <c r="M7" s="9">
        <v>0.05</v>
      </c>
      <c r="O7" s="7">
        <f>K7*0.03</f>
        <v>69.4803</v>
      </c>
      <c r="P7" s="7"/>
      <c r="Q7" s="7">
        <f>IF(H7&lt;O7,H7,O7)</f>
        <v>69.4803</v>
      </c>
      <c r="R7" s="7"/>
      <c r="S7" s="7"/>
      <c r="T7" s="7">
        <f>((K7*0.05)-(K7*0.03))/2</f>
        <v>23.160100000000007</v>
      </c>
      <c r="U7" s="7"/>
      <c r="V7" s="7">
        <f>Q7+T7</f>
        <v>92.6404</v>
      </c>
      <c r="X7" s="8">
        <f>V7+H7</f>
        <v>208.4409</v>
      </c>
      <c r="Y7" s="10" t="s">
        <v>13</v>
      </c>
    </row>
    <row r="8" spans="2:29" s="4" customFormat="1" x14ac:dyDescent="0.2">
      <c r="B8" s="11"/>
      <c r="F8" s="12"/>
      <c r="G8" s="12"/>
      <c r="H8" s="12">
        <f>SUM(H7:H7)</f>
        <v>115.80050000000001</v>
      </c>
      <c r="I8" s="12"/>
      <c r="J8" s="13"/>
      <c r="K8" s="14">
        <f>SUM(K7:K7)</f>
        <v>2316.0100000000002</v>
      </c>
      <c r="L8" s="15"/>
      <c r="M8" s="9">
        <v>0.05</v>
      </c>
      <c r="O8" s="12">
        <f>K8*0.03</f>
        <v>69.4803</v>
      </c>
      <c r="P8" s="12"/>
      <c r="Q8" s="12">
        <f>SUM(Q7:Q7)</f>
        <v>69.4803</v>
      </c>
      <c r="R8" s="12"/>
      <c r="S8" s="12"/>
      <c r="T8" s="12">
        <f>SUM(T7:T7)</f>
        <v>23.160100000000007</v>
      </c>
      <c r="U8" s="12"/>
      <c r="V8" s="12">
        <f>Q8+T8</f>
        <v>92.6404</v>
      </c>
      <c r="X8" s="15">
        <f>V8+H8</f>
        <v>208.4409</v>
      </c>
      <c r="Y8" s="10" t="s">
        <v>14</v>
      </c>
      <c r="Z8" s="14">
        <v>1166.2</v>
      </c>
    </row>
    <row r="9" spans="2:29" x14ac:dyDescent="0.2">
      <c r="B9" s="6"/>
      <c r="F9" s="7"/>
      <c r="G9" s="7"/>
      <c r="H9" s="7"/>
      <c r="I9" s="7"/>
      <c r="J9" s="5"/>
      <c r="K9" s="7"/>
      <c r="O9" s="7"/>
      <c r="P9" s="7"/>
      <c r="Q9" s="7" t="s">
        <v>13</v>
      </c>
      <c r="R9" s="7"/>
      <c r="S9" s="7"/>
      <c r="T9" s="7"/>
      <c r="U9" s="7"/>
      <c r="V9" s="7"/>
      <c r="X9" s="8"/>
      <c r="AC9" s="6" t="s">
        <v>13</v>
      </c>
    </row>
    <row r="10" spans="2:29" x14ac:dyDescent="0.2">
      <c r="B10" s="6">
        <v>44869</v>
      </c>
      <c r="D10" s="4" t="s">
        <v>22</v>
      </c>
      <c r="F10" s="7">
        <f>H10</f>
        <v>145.82249999999999</v>
      </c>
      <c r="G10" s="7"/>
      <c r="H10" s="7">
        <f>K10*J10</f>
        <v>145.82249999999999</v>
      </c>
      <c r="I10" s="7"/>
      <c r="J10" s="5">
        <v>0.03</v>
      </c>
      <c r="K10" s="18">
        <v>4860.75</v>
      </c>
      <c r="L10" s="8"/>
      <c r="M10" s="9">
        <v>0.03</v>
      </c>
      <c r="O10" s="7">
        <f>K10*0.03</f>
        <v>145.82249999999999</v>
      </c>
      <c r="P10" s="7"/>
      <c r="Q10" s="7">
        <f>IF(H10&lt;O10,H10,O10)</f>
        <v>145.82249999999999</v>
      </c>
      <c r="R10" s="7"/>
      <c r="S10" s="7"/>
      <c r="T10" s="7">
        <v>0</v>
      </c>
      <c r="U10" s="7"/>
      <c r="V10" s="7">
        <f>Q10+T10</f>
        <v>145.82249999999999</v>
      </c>
      <c r="X10" s="8">
        <f>V10+H10</f>
        <v>291.64499999999998</v>
      </c>
    </row>
    <row r="11" spans="2:29" s="4" customFormat="1" x14ac:dyDescent="0.2">
      <c r="B11" s="11"/>
      <c r="F11" s="12"/>
      <c r="G11" s="12"/>
      <c r="H11" s="12">
        <f>SUM(H10:H10)</f>
        <v>145.82249999999999</v>
      </c>
      <c r="I11" s="12"/>
      <c r="J11" s="13"/>
      <c r="K11" s="12">
        <f>SUM(K10:K10)</f>
        <v>4860.75</v>
      </c>
      <c r="L11" s="15"/>
      <c r="M11" s="9">
        <v>0.03</v>
      </c>
      <c r="O11" s="12">
        <f>SUM(O10:O10)</f>
        <v>145.82249999999999</v>
      </c>
      <c r="P11" s="12"/>
      <c r="Q11" s="12">
        <f>IF(H11&lt;O11,H11,O11)</f>
        <v>145.82249999999999</v>
      </c>
      <c r="R11" s="12"/>
      <c r="S11" s="7"/>
      <c r="T11" s="7">
        <f>SUM(T10:T10)</f>
        <v>0</v>
      </c>
      <c r="U11" s="12"/>
      <c r="V11" s="12">
        <f>SUM(V10:V10)</f>
        <v>145.82249999999999</v>
      </c>
      <c r="X11" s="15">
        <f>X10</f>
        <v>291.64499999999998</v>
      </c>
      <c r="Y11" s="10" t="s">
        <v>14</v>
      </c>
      <c r="Z11" s="14">
        <v>2467.0300000000002</v>
      </c>
    </row>
    <row r="12" spans="2:29" x14ac:dyDescent="0.2">
      <c r="B12" s="6"/>
      <c r="F12" s="7"/>
      <c r="G12" s="7"/>
      <c r="H12" s="7"/>
      <c r="I12" s="7"/>
      <c r="J12" s="5"/>
      <c r="K12" s="7"/>
      <c r="L12" s="8"/>
      <c r="M12" s="9"/>
      <c r="O12" s="7"/>
      <c r="P12" s="7"/>
      <c r="Q12" s="7"/>
      <c r="R12" s="7"/>
      <c r="S12" s="7"/>
      <c r="T12" s="7"/>
      <c r="U12" s="7"/>
      <c r="V12" s="7"/>
      <c r="X12" s="8"/>
    </row>
    <row r="13" spans="2:29" x14ac:dyDescent="0.2">
      <c r="B13" s="6">
        <v>44869</v>
      </c>
      <c r="D13" s="4" t="s">
        <v>23</v>
      </c>
      <c r="F13" s="7">
        <f>H13</f>
        <v>700</v>
      </c>
      <c r="G13" s="7"/>
      <c r="H13" s="7">
        <v>700</v>
      </c>
      <c r="I13" s="7"/>
      <c r="J13" s="5"/>
      <c r="K13" s="17">
        <v>5028.96</v>
      </c>
      <c r="M13" s="16">
        <f>H13/K13</f>
        <v>0.13919378957080589</v>
      </c>
      <c r="O13" s="7">
        <f>K13*0.03</f>
        <v>150.86879999999999</v>
      </c>
      <c r="P13" s="7"/>
      <c r="Q13" s="7">
        <f>IF(H13&lt;O13,H13,O13)</f>
        <v>150.86879999999999</v>
      </c>
      <c r="R13" s="7"/>
      <c r="S13" s="7"/>
      <c r="T13" s="7">
        <f>((K13*0.05)-(K13*0.03))/2</f>
        <v>50.289600000000007</v>
      </c>
      <c r="U13" s="7"/>
      <c r="V13" s="7">
        <f>T13+Q13</f>
        <v>201.1584</v>
      </c>
      <c r="X13" s="8">
        <f>V13+H13</f>
        <v>901.15840000000003</v>
      </c>
    </row>
    <row r="14" spans="2:29" s="4" customFormat="1" x14ac:dyDescent="0.2">
      <c r="B14" s="11"/>
      <c r="F14" s="12"/>
      <c r="G14" s="12"/>
      <c r="H14" s="12">
        <f>SUM(H13:H13)</f>
        <v>700</v>
      </c>
      <c r="I14" s="12"/>
      <c r="J14" s="13"/>
      <c r="K14" s="12">
        <f>SUM(K13:K13)</f>
        <v>5028.96</v>
      </c>
      <c r="L14" s="15"/>
      <c r="O14" s="12">
        <f>SUM(O13:O13)</f>
        <v>150.86879999999999</v>
      </c>
      <c r="P14" s="12"/>
      <c r="Q14" s="12">
        <f>SUM(Q13:Q13)</f>
        <v>150.86879999999999</v>
      </c>
      <c r="R14" s="12"/>
      <c r="S14" s="12"/>
      <c r="T14" s="12">
        <f>SUM(T13:T13)</f>
        <v>50.289600000000007</v>
      </c>
      <c r="U14" s="12"/>
      <c r="V14" s="12">
        <f>SUM(V13:V13)</f>
        <v>201.1584</v>
      </c>
      <c r="X14" s="15">
        <f>SUM(X13:X13)</f>
        <v>901.15840000000003</v>
      </c>
      <c r="Y14" s="10" t="s">
        <v>14</v>
      </c>
      <c r="Z14" s="14">
        <v>15198.84</v>
      </c>
    </row>
    <row r="15" spans="2:29" s="4" customFormat="1" x14ac:dyDescent="0.2">
      <c r="B15" s="11"/>
      <c r="F15" s="12"/>
      <c r="G15" s="12"/>
      <c r="H15" s="12"/>
      <c r="I15" s="12"/>
      <c r="J15" s="13"/>
      <c r="K15" s="12"/>
      <c r="L15" s="15"/>
      <c r="O15" s="12"/>
      <c r="P15" s="12"/>
      <c r="Q15" s="12"/>
      <c r="R15" s="12"/>
      <c r="S15" s="12"/>
      <c r="T15" s="12"/>
      <c r="U15" s="12"/>
      <c r="V15" s="12"/>
      <c r="X15" s="15"/>
      <c r="Y15" s="10"/>
    </row>
    <row r="16" spans="2:29" x14ac:dyDescent="0.2">
      <c r="B16" s="6">
        <v>44869</v>
      </c>
      <c r="D16" s="4" t="s">
        <v>24</v>
      </c>
      <c r="F16" s="7">
        <f>H16</f>
        <v>255.21860000000004</v>
      </c>
      <c r="G16" s="7"/>
      <c r="H16" s="7">
        <f>K16*J16</f>
        <v>255.21860000000004</v>
      </c>
      <c r="I16" s="7"/>
      <c r="J16" s="5">
        <v>7.0000000000000007E-2</v>
      </c>
      <c r="K16" s="17">
        <v>3645.98</v>
      </c>
      <c r="M16" s="9">
        <f>H16/K16</f>
        <v>7.0000000000000007E-2</v>
      </c>
      <c r="O16" s="7">
        <f>K16*0.03</f>
        <v>109.37939999999999</v>
      </c>
      <c r="P16" s="7"/>
      <c r="Q16" s="7">
        <f>IF(H16&lt;O16,H16,O16)</f>
        <v>109.37939999999999</v>
      </c>
      <c r="R16" s="7"/>
      <c r="S16" s="7"/>
      <c r="T16" s="7">
        <f>((K16*0.05)-(K16*0.03))/2</f>
        <v>36.459800000000008</v>
      </c>
      <c r="U16" s="7"/>
      <c r="V16" s="7">
        <f>Q16+T16</f>
        <v>145.83920000000001</v>
      </c>
      <c r="X16" s="8">
        <f>H16+V16</f>
        <v>401.05780000000004</v>
      </c>
    </row>
    <row r="17" spans="2:26" s="4" customFormat="1" x14ac:dyDescent="0.2">
      <c r="F17" s="12"/>
      <c r="G17" s="12"/>
      <c r="H17" s="12">
        <f>SUM(H16:H16)</f>
        <v>255.21860000000004</v>
      </c>
      <c r="I17" s="12"/>
      <c r="J17" s="13"/>
      <c r="K17" s="12">
        <f>SUM(K16:K16)</f>
        <v>3645.98</v>
      </c>
      <c r="L17" s="15"/>
      <c r="O17" s="12">
        <f>SUM(O16:O16)</f>
        <v>109.37939999999999</v>
      </c>
      <c r="P17" s="12"/>
      <c r="Q17" s="12">
        <f>SUM(Q16:Q16)</f>
        <v>109.37939999999999</v>
      </c>
      <c r="R17" s="12"/>
      <c r="S17" s="12"/>
      <c r="T17" s="12">
        <f>SUM(T16:T16)</f>
        <v>36.459800000000008</v>
      </c>
      <c r="U17" s="12"/>
      <c r="V17" s="12">
        <f>SUM(V16:V16)</f>
        <v>145.83920000000001</v>
      </c>
      <c r="X17" s="15">
        <f>SUM(X16:X16)</f>
        <v>401.05780000000004</v>
      </c>
      <c r="Y17" s="10" t="s">
        <v>14</v>
      </c>
      <c r="Z17" s="14">
        <v>4969.3500000000004</v>
      </c>
    </row>
    <row r="18" spans="2:26" s="4" customFormat="1" x14ac:dyDescent="0.2">
      <c r="F18" s="12"/>
      <c r="G18" s="12"/>
      <c r="H18" s="12"/>
      <c r="I18" s="12"/>
      <c r="J18" s="13"/>
      <c r="K18" s="12"/>
      <c r="L18" s="15"/>
      <c r="O18" s="12"/>
      <c r="P18" s="12"/>
      <c r="Q18" s="12"/>
      <c r="R18" s="12"/>
      <c r="S18" s="12"/>
      <c r="T18" s="12"/>
      <c r="U18" s="12"/>
      <c r="V18" s="12"/>
      <c r="X18" s="15"/>
      <c r="Y18" s="10"/>
    </row>
    <row r="19" spans="2:26" x14ac:dyDescent="0.2">
      <c r="F19" s="21">
        <f>SUM(F7:F18)</f>
        <v>1216.8416000000002</v>
      </c>
      <c r="K19" s="17">
        <f>SUM(K8,K11,K14,K17)</f>
        <v>15851.7</v>
      </c>
      <c r="V19" s="21">
        <f>V8+V11+V14+V17</f>
        <v>585.46050000000002</v>
      </c>
      <c r="X19" s="15">
        <f>F19+V19</f>
        <v>1802.3021000000003</v>
      </c>
      <c r="Z19" s="12">
        <f>SUM(Z7:Z18)</f>
        <v>23801.42</v>
      </c>
    </row>
    <row r="20" spans="2:26" x14ac:dyDescent="0.2">
      <c r="T20" s="20" t="s">
        <v>19</v>
      </c>
      <c r="V20" s="4" t="s">
        <v>18</v>
      </c>
      <c r="X20" s="22">
        <f>X19+X22</f>
        <v>1802.3021000000003</v>
      </c>
    </row>
    <row r="22" spans="2:26" x14ac:dyDescent="0.2">
      <c r="B22" s="6"/>
      <c r="D22" s="4"/>
      <c r="X22" s="19"/>
    </row>
  </sheetData>
  <mergeCells count="1">
    <mergeCell ref="G3:T3"/>
  </mergeCells>
  <pageMargins left="0.25" right="0.25" top="0.75" bottom="0.75" header="0.3" footer="0.3"/>
  <pageSetup scale="7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HeadingPairs>
  <TitlesOfParts>
    <vt:vector size="9" baseType="lpstr">
      <vt:lpstr>DEC92022</vt:lpstr>
      <vt:lpstr>NOV252022</vt:lpstr>
      <vt:lpstr>NOV42022</vt:lpstr>
      <vt:lpstr>'DEC92022'!Print_Area</vt:lpstr>
      <vt:lpstr>'NOV252022'!Print_Area</vt:lpstr>
      <vt:lpstr>'NOV42022'!Print_Area</vt:lpstr>
      <vt:lpstr>'DEC92022'!Print_Titles</vt:lpstr>
      <vt:lpstr>'NOV252022'!Print_Titles</vt:lpstr>
      <vt:lpstr>'NOV42022'!Print_Titles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Pattie Skaperdas</dc:creator>
  <cp:keywords/>
  <dc:description/>
  <cp:lastModifiedBy>John Alsdorf</cp:lastModifiedBy>
  <cp:revision/>
  <cp:lastPrinted>2022-11-22T21:33:03Z</cp:lastPrinted>
  <dcterms:created xsi:type="dcterms:W3CDTF">2022-09-18T20:56:08Z</dcterms:created>
  <dcterms:modified xsi:type="dcterms:W3CDTF">2022-11-28T15:06:46Z</dcterms:modified>
  <cp:category/>
  <cp:contentStatus/>
</cp:coreProperties>
</file>