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1"/>
  <workbookPr defaultThemeVersion="166925"/>
  <xr:revisionPtr revIDLastSave="20" documentId="11_5FEB77451A5F958961D77907113F039A6F3947AC" xr6:coauthVersionLast="47" xr6:coauthVersionMax="47" xr10:uidLastSave="{FCFC3B87-9A4B-44BB-A30A-58C6E2F64510}"/>
  <bookViews>
    <workbookView xWindow="0" yWindow="0" windowWidth="16384" windowHeight="8192" tabRatio="500" activeTab="1" xr2:uid="{00000000-000D-0000-FFFF-FFFF00000000}"/>
  </bookViews>
  <sheets>
    <sheet name="Raw data" sheetId="1" r:id="rId1"/>
    <sheet name="Employee_details" sheetId="2" r:id="rId2"/>
    <sheet name="ST Products" sheetId="3" r:id="rId3"/>
  </sheets>
  <calcPr calcId="191028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3" i="2" l="1" a="1"/>
  <c r="K3" i="2"/>
  <c r="K4" i="2" a="1"/>
  <c r="K4" i="2"/>
  <c r="K2" i="2" a="1"/>
  <c r="K2" i="2"/>
  <c r="K8" i="2"/>
  <c r="K9" i="2"/>
  <c r="K7" i="2"/>
  <c r="H29" i="1"/>
  <c r="U4" i="2"/>
  <c r="S4" i="2"/>
  <c r="O4" i="2"/>
  <c r="J4" i="2"/>
  <c r="H4" i="2"/>
  <c r="G4" i="2"/>
  <c r="F4" i="2"/>
  <c r="E4" i="2"/>
  <c r="U3" i="2"/>
  <c r="S3" i="2"/>
  <c r="Q3" i="2"/>
  <c r="O3" i="2"/>
  <c r="J3" i="2"/>
  <c r="H3" i="2"/>
  <c r="G3" i="2"/>
  <c r="F3" i="2"/>
  <c r="E3" i="2"/>
  <c r="U2" i="2"/>
  <c r="S2" i="2"/>
  <c r="Q2" i="2"/>
  <c r="O2" i="2"/>
  <c r="J2" i="2"/>
  <c r="H2" i="2"/>
  <c r="G2" i="2"/>
  <c r="F2" i="2"/>
  <c r="E2" i="2"/>
  <c r="M26" i="1"/>
  <c r="E26" i="1"/>
  <c r="F26" i="1" s="1"/>
  <c r="M25" i="1"/>
  <c r="E25" i="1"/>
  <c r="F25" i="1" s="1"/>
  <c r="M24" i="1"/>
  <c r="E24" i="1"/>
  <c r="F24" i="1" s="1"/>
  <c r="M23" i="1"/>
  <c r="E23" i="1"/>
  <c r="F23" i="1" s="1"/>
  <c r="M22" i="1"/>
  <c r="E22" i="1"/>
  <c r="F22" i="1" s="1"/>
  <c r="M21" i="1"/>
  <c r="E21" i="1"/>
  <c r="F21" i="1" s="1"/>
  <c r="M20" i="1"/>
  <c r="E20" i="1"/>
  <c r="F20" i="1" s="1"/>
  <c r="M19" i="1"/>
  <c r="E19" i="1"/>
  <c r="F19" i="1" s="1"/>
  <c r="M18" i="1"/>
  <c r="E18" i="1"/>
  <c r="F18" i="1" s="1"/>
  <c r="M17" i="1"/>
  <c r="E17" i="1"/>
  <c r="F17" i="1" s="1"/>
  <c r="M16" i="1"/>
  <c r="E16" i="1"/>
  <c r="F16" i="1" s="1"/>
  <c r="M15" i="1"/>
  <c r="E15" i="1"/>
  <c r="F15" i="1" s="1"/>
  <c r="M14" i="1"/>
  <c r="E14" i="1"/>
  <c r="F14" i="1" s="1"/>
  <c r="M13" i="1"/>
  <c r="E13" i="1"/>
  <c r="F13" i="1" s="1"/>
  <c r="M12" i="1"/>
  <c r="E12" i="1"/>
  <c r="F12" i="1" s="1"/>
  <c r="M11" i="1"/>
  <c r="E11" i="1"/>
  <c r="F11" i="1" s="1"/>
  <c r="M10" i="1"/>
  <c r="E10" i="1"/>
  <c r="F10" i="1" s="1"/>
  <c r="M9" i="1"/>
  <c r="E9" i="1"/>
  <c r="F9" i="1" s="1"/>
  <c r="M8" i="1"/>
  <c r="E8" i="1"/>
  <c r="F8" i="1" s="1"/>
  <c r="M7" i="1"/>
  <c r="E7" i="1"/>
  <c r="F7" i="1" s="1"/>
  <c r="M6" i="1"/>
  <c r="E6" i="1"/>
  <c r="F6" i="1" s="1"/>
  <c r="M5" i="1"/>
  <c r="E5" i="1"/>
  <c r="F5" i="1" s="1"/>
  <c r="M4" i="1"/>
  <c r="E4" i="1"/>
  <c r="F4" i="1" s="1"/>
  <c r="M3" i="1"/>
  <c r="E3" i="1"/>
  <c r="F3" i="1" s="1"/>
  <c r="M2" i="1"/>
  <c r="E2" i="1"/>
  <c r="F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<sst xmlns="http://schemas.openxmlformats.org/spreadsheetml/2006/main" count="276" uniqueCount="125">
  <si>
    <t>Type</t>
  </si>
  <si>
    <t>StoresName</t>
  </si>
  <si>
    <t>Month</t>
  </si>
  <si>
    <t>Date</t>
  </si>
  <si>
    <t>Week Number</t>
  </si>
  <si>
    <t>Week Number 1</t>
  </si>
  <si>
    <t>Sales Person</t>
  </si>
  <si>
    <t>Prod Name</t>
  </si>
  <si>
    <t>Model Name</t>
  </si>
  <si>
    <t>Category</t>
  </si>
  <si>
    <t>Rate</t>
  </si>
  <si>
    <t>Qty</t>
  </si>
  <si>
    <t>Amount</t>
  </si>
  <si>
    <t>Category 1</t>
  </si>
  <si>
    <t>Grp Name</t>
  </si>
  <si>
    <t>Sales Actual</t>
  </si>
  <si>
    <t>Bibwewadi</t>
  </si>
  <si>
    <t>01-Feb-2022</t>
  </si>
  <si>
    <t>AMOL CHOUGULE</t>
  </si>
  <si>
    <t>SAMSUNG REFRIGERATOR FF</t>
  </si>
  <si>
    <t>RT-28A3723S9</t>
  </si>
  <si>
    <t>REF FF</t>
  </si>
  <si>
    <t>REF</t>
  </si>
  <si>
    <t>SAMSUNG</t>
  </si>
  <si>
    <t>SAMSUNG REFRIGERATOR DC</t>
  </si>
  <si>
    <t>RR-20A182YCB</t>
  </si>
  <si>
    <t>REF DC</t>
  </si>
  <si>
    <t>LAOPALA STARTER KIT</t>
  </si>
  <si>
    <t>DIVA BOWL 2PCS</t>
  </si>
  <si>
    <t>GIFT</t>
  </si>
  <si>
    <t>Small App</t>
  </si>
  <si>
    <t>GIFT FOR CUSTOMER</t>
  </si>
  <si>
    <t>SAMSUNG LED TV</t>
  </si>
  <si>
    <t>32T4350</t>
  </si>
  <si>
    <t>LCD &amp; PLASMA</t>
  </si>
  <si>
    <t>PANEL</t>
  </si>
  <si>
    <t>SURESH KOLI</t>
  </si>
  <si>
    <t>IFB WASHING MACHINE</t>
  </si>
  <si>
    <t>SENATOR WSS STEAM</t>
  </si>
  <si>
    <t>W/M FRONT</t>
  </si>
  <si>
    <t>WM</t>
  </si>
  <si>
    <t>IFB</t>
  </si>
  <si>
    <t>ZOPPER EXTENDED WARRANTY ONE YEAR</t>
  </si>
  <si>
    <t>20001-30000 / 1930 Rs</t>
  </si>
  <si>
    <t>EXTENDED WARRANY</t>
  </si>
  <si>
    <t>other</t>
  </si>
  <si>
    <t>MICROWAVE BOWL SET</t>
  </si>
  <si>
    <t>6PCS SET</t>
  </si>
  <si>
    <t>SAYALI GAMBHIR</t>
  </si>
  <si>
    <t>PREETHI COOKTOP</t>
  </si>
  <si>
    <t>GT ZEAL 3B</t>
  </si>
  <si>
    <t>HOBS &amp; COOKTOP</t>
  </si>
  <si>
    <t>PREETHI</t>
  </si>
  <si>
    <t>PREETHI MIXER GRINDER</t>
  </si>
  <si>
    <t>BLUBERRY MG-209</t>
  </si>
  <si>
    <t>MIXER GRINDER</t>
  </si>
  <si>
    <t>SACHIN OSWAL</t>
  </si>
  <si>
    <t>SAMSUNG WASHING MACHINE</t>
  </si>
  <si>
    <t>WA-65N4570VV</t>
  </si>
  <si>
    <t>W/M FULLY</t>
  </si>
  <si>
    <t>RT-34T4522S8</t>
  </si>
  <si>
    <t>LG MICROWAVE OVEN</t>
  </si>
  <si>
    <t>MS-2043DB</t>
  </si>
  <si>
    <t>MICROWAVE OVEN</t>
  </si>
  <si>
    <t>MWO</t>
  </si>
  <si>
    <t>LG</t>
  </si>
  <si>
    <t>SANSUI LED TV</t>
  </si>
  <si>
    <t>JSW-50ASUHD</t>
  </si>
  <si>
    <t>SANSUI</t>
  </si>
  <si>
    <t>VU LED TV</t>
  </si>
  <si>
    <t>65PM</t>
  </si>
  <si>
    <t>VU</t>
  </si>
  <si>
    <t>OLD LED TV</t>
  </si>
  <si>
    <t>OLD</t>
  </si>
  <si>
    <t>ACCESSORIES</t>
  </si>
  <si>
    <t>Accessories</t>
  </si>
  <si>
    <t>ACCESORIES</t>
  </si>
  <si>
    <t>LED &amp; LCD WALL MOUNT BRACKET</t>
  </si>
  <si>
    <t>FIX WALL</t>
  </si>
  <si>
    <t>STAND &amp; TROLLEY</t>
  </si>
  <si>
    <t>HAVELLS KETTLE</t>
  </si>
  <si>
    <t>AQUA PLUS 1.2L BLK-1500W</t>
  </si>
  <si>
    <t>KETTLE</t>
  </si>
  <si>
    <t>HAVELLS</t>
  </si>
  <si>
    <t>Sushil Oswal</t>
  </si>
  <si>
    <t>LG COMMERCIAL LED TV</t>
  </si>
  <si>
    <t>86UT640S</t>
  </si>
  <si>
    <t>LED COMMERCIAL</t>
  </si>
  <si>
    <t>LED Commercial</t>
  </si>
  <si>
    <t>SONY SOUND BAR</t>
  </si>
  <si>
    <t>HT-CT390</t>
  </si>
  <si>
    <t>SPEAKER</t>
  </si>
  <si>
    <t>spkr</t>
  </si>
  <si>
    <t>SONY</t>
  </si>
  <si>
    <t>JSW-55ASUHD</t>
  </si>
  <si>
    <t>ZOPPER EXTENDED WARRANTY THREE YEAR</t>
  </si>
  <si>
    <t>GAURAV PHADTARE</t>
  </si>
  <si>
    <t>Sales_Pid</t>
  </si>
  <si>
    <t>Sales_Person_Name</t>
  </si>
  <si>
    <t>Sales_Person_Group</t>
  </si>
  <si>
    <t>Sales_person_Target_given</t>
  </si>
  <si>
    <t>Total Act</t>
  </si>
  <si>
    <t>Balance</t>
  </si>
  <si>
    <t>%Actual</t>
  </si>
  <si>
    <t>GT VALUE</t>
  </si>
  <si>
    <t>GT ACT</t>
  </si>
  <si>
    <t>ST VALUE</t>
  </si>
  <si>
    <t>ST ACT</t>
  </si>
  <si>
    <t>GT SALES</t>
  </si>
  <si>
    <t>ST SALES</t>
  </si>
  <si>
    <t>Contribution</t>
  </si>
  <si>
    <t>ASPDR</t>
  </si>
  <si>
    <t>WK6 Target</t>
  </si>
  <si>
    <t>WK6 Act</t>
  </si>
  <si>
    <t>WK7 Target</t>
  </si>
  <si>
    <t>WK7 Act</t>
  </si>
  <si>
    <t>WK8 Target</t>
  </si>
  <si>
    <t>WK8 Act</t>
  </si>
  <si>
    <t>WK9 Target</t>
  </si>
  <si>
    <t>WK9 Act</t>
  </si>
  <si>
    <t>WK10 Target</t>
  </si>
  <si>
    <t>WK10 Act</t>
  </si>
  <si>
    <t>SURESH CHOUGULE</t>
  </si>
  <si>
    <t>VISHAL SALUNKHE</t>
  </si>
  <si>
    <t>CATEGORY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</si>
</sst>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\-??_);_(@_)"/>
    <numFmt numFmtId="165" formatCode="_ * #,##0_ ;_ * \-#,##0_ ;_ * \-??_ ;_ @_ "/>
    <numFmt numFmtId="166" formatCode="0.0%"/>
  </numFmts>
  <fonts count="9">
    <font>
      <sz val="11"/>
      <color rgb="FF000000"/>
      <name val="Calibri"/>
      <family val="2"/>
      <charset val="1"/>
    </font>
    <font>
      <sz val="9.75"/>
      <color rgb="FF000000"/>
      <name val="Calibri"/>
      <family val="2"/>
      <charset val="1"/>
    </font>
    <font>
      <b/>
      <sz val="9"/>
      <color rgb="FF000000"/>
      <name val="Calibri"/>
      <family val="2"/>
      <charset val="1"/>
    </font>
    <font>
      <b/>
      <sz val="9.75"/>
      <color rgb="FF000000"/>
      <name val="Calibri"/>
      <family val="2"/>
      <charset val="1"/>
    </font>
    <font>
      <sz val="9.75"/>
      <color rgb="FFFF0000"/>
      <name val="Calibri"/>
      <family val="2"/>
      <charset val="1"/>
    </font>
    <font>
      <sz val="14"/>
      <color rgb="FF000000"/>
      <name val="Calibri"/>
      <family val="2"/>
      <charset val="1"/>
    </font>
    <font>
      <sz val="14"/>
      <color rgb="FFFF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B0F0"/>
        <bgColor rgb="FF33CCCC"/>
      </patternFill>
    </fill>
    <fill>
      <patternFill patternType="solid">
        <fgColor rgb="FFEEECE1"/>
        <bgColor rgb="FFE0E0E0"/>
      </patternFill>
    </fill>
  </fills>
  <borders count="9">
    <border>
      <left/>
      <right/>
      <top/>
      <bottom/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2">
    <xf numFmtId="0" fontId="0" fillId="0" borderId="0"/>
    <xf numFmtId="164" fontId="8" fillId="0" borderId="0" applyBorder="0" applyProtection="0"/>
    <xf numFmtId="9" fontId="8" fillId="0" borderId="0" applyBorder="0" applyProtection="0"/>
    <xf numFmtId="0" fontId="1" fillId="0" borderId="1">
      <alignment horizontal="left"/>
    </xf>
    <xf numFmtId="0" fontId="1" fillId="0" borderId="1">
      <alignment horizontal="left"/>
    </xf>
    <xf numFmtId="0" fontId="1" fillId="0" borderId="1">
      <alignment horizontal="left"/>
    </xf>
    <xf numFmtId="0" fontId="1" fillId="0" borderId="1">
      <alignment horizontal="right"/>
    </xf>
    <xf numFmtId="0" fontId="1" fillId="0" borderId="1">
      <alignment horizontal="right"/>
    </xf>
    <xf numFmtId="0" fontId="1" fillId="0" borderId="1">
      <alignment horizontal="left"/>
    </xf>
    <xf numFmtId="0" fontId="1" fillId="0" borderId="1">
      <alignment horizontal="left"/>
    </xf>
    <xf numFmtId="0" fontId="1" fillId="0" borderId="1">
      <alignment horizontal="left"/>
    </xf>
    <xf numFmtId="0" fontId="1" fillId="0" borderId="1">
      <alignment horizontal="left"/>
    </xf>
  </cellStyleXfs>
  <cellXfs count="40">
    <xf numFmtId="0" fontId="0" fillId="0" borderId="0" xfId="0"/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1" fillId="0" borderId="1" xfId="3">
      <alignment horizontal="left"/>
    </xf>
    <xf numFmtId="0" fontId="1" fillId="0" borderId="1" xfId="8" applyAlignment="1"/>
    <xf numFmtId="0" fontId="1" fillId="0" borderId="1" xfId="8" applyAlignment="1">
      <alignment horizontal="center"/>
    </xf>
    <xf numFmtId="14" fontId="1" fillId="0" borderId="1" xfId="9" applyNumberFormat="1">
      <alignment horizontal="left"/>
    </xf>
    <xf numFmtId="0" fontId="3" fillId="2" borderId="1" xfId="9" applyFont="1" applyFill="1" applyAlignment="1">
      <alignment horizontal="center" vertical="center"/>
    </xf>
    <xf numFmtId="0" fontId="1" fillId="0" borderId="1" xfId="10">
      <alignment horizontal="left"/>
    </xf>
    <xf numFmtId="0" fontId="1" fillId="0" borderId="1" xfId="11">
      <alignment horizontal="left"/>
    </xf>
    <xf numFmtId="0" fontId="1" fillId="0" borderId="1" xfId="4">
      <alignment horizontal="left"/>
    </xf>
    <xf numFmtId="0" fontId="1" fillId="0" borderId="1" xfId="5">
      <alignment horizontal="left"/>
    </xf>
    <xf numFmtId="165" fontId="1" fillId="0" borderId="1" xfId="1" applyNumberFormat="1" applyFont="1" applyBorder="1" applyAlignment="1" applyProtection="1">
      <alignment horizontal="right"/>
    </xf>
    <xf numFmtId="0" fontId="1" fillId="0" borderId="1" xfId="6" applyAlignment="1">
      <alignment horizontal="center" vertical="center"/>
    </xf>
    <xf numFmtId="165" fontId="2" fillId="3" borderId="1" xfId="1" applyNumberFormat="1" applyFont="1" applyFill="1" applyBorder="1" applyAlignment="1" applyProtection="1">
      <alignment horizontal="left"/>
    </xf>
    <xf numFmtId="0" fontId="1" fillId="0" borderId="1" xfId="7">
      <alignment horizontal="right"/>
    </xf>
    <xf numFmtId="0" fontId="4" fillId="0" borderId="1" xfId="11" applyFont="1">
      <alignment horizontal="left"/>
    </xf>
    <xf numFmtId="0" fontId="5" fillId="4" borderId="3" xfId="0" applyFont="1" applyFill="1" applyBorder="1"/>
    <xf numFmtId="0" fontId="5" fillId="4" borderId="4" xfId="0" applyFont="1" applyFill="1" applyBorder="1"/>
    <xf numFmtId="10" fontId="5" fillId="4" borderId="4" xfId="0" applyNumberFormat="1" applyFont="1" applyFill="1" applyBorder="1"/>
    <xf numFmtId="0" fontId="5" fillId="4" borderId="5" xfId="0" applyFont="1" applyFill="1" applyBorder="1"/>
    <xf numFmtId="0" fontId="0" fillId="4" borderId="0" xfId="0" applyFill="1"/>
    <xf numFmtId="0" fontId="5" fillId="4" borderId="6" xfId="0" applyFont="1" applyFill="1" applyBorder="1"/>
    <xf numFmtId="0" fontId="5" fillId="4" borderId="2" xfId="0" applyFont="1" applyFill="1" applyBorder="1" applyAlignment="1">
      <alignment horizontal="left"/>
    </xf>
    <xf numFmtId="0" fontId="5" fillId="4" borderId="2" xfId="0" applyFont="1" applyFill="1" applyBorder="1"/>
    <xf numFmtId="4" fontId="5" fillId="4" borderId="2" xfId="0" applyNumberFormat="1" applyFont="1" applyFill="1" applyBorder="1"/>
    <xf numFmtId="10" fontId="5" fillId="4" borderId="2" xfId="0" applyNumberFormat="1" applyFont="1" applyFill="1" applyBorder="1"/>
    <xf numFmtId="3" fontId="6" fillId="4" borderId="2" xfId="0" applyNumberFormat="1" applyFont="1" applyFill="1" applyBorder="1"/>
    <xf numFmtId="3" fontId="5" fillId="4" borderId="2" xfId="0" applyNumberFormat="1" applyFont="1" applyFill="1" applyBorder="1"/>
    <xf numFmtId="166" fontId="5" fillId="4" borderId="2" xfId="2" applyNumberFormat="1" applyFont="1" applyFill="1" applyBorder="1" applyAlignment="1" applyProtection="1">
      <alignment horizontal="center" vertical="center"/>
    </xf>
    <xf numFmtId="4" fontId="5" fillId="4" borderId="7" xfId="0" applyNumberFormat="1" applyFont="1" applyFill="1" applyBorder="1"/>
    <xf numFmtId="4" fontId="5" fillId="4" borderId="6" xfId="0" applyNumberFormat="1" applyFont="1" applyFill="1" applyBorder="1"/>
    <xf numFmtId="4" fontId="0" fillId="4" borderId="4" xfId="0" applyNumberFormat="1" applyFill="1" applyBorder="1"/>
    <xf numFmtId="4" fontId="0" fillId="4" borderId="2" xfId="0" applyNumberFormat="1" applyFill="1" applyBorder="1"/>
    <xf numFmtId="0" fontId="5" fillId="2" borderId="2" xfId="0" applyFont="1" applyFill="1" applyBorder="1" applyAlignment="1">
      <alignment horizontal="left"/>
    </xf>
    <xf numFmtId="4" fontId="0" fillId="4" borderId="6" xfId="0" applyNumberFormat="1" applyFill="1" applyBorder="1"/>
    <xf numFmtId="4" fontId="0" fillId="4" borderId="7" xfId="0" applyNumberFormat="1" applyFill="1" applyBorder="1"/>
    <xf numFmtId="0" fontId="7" fillId="0" borderId="0" xfId="0" applyFont="1"/>
    <xf numFmtId="0" fontId="5" fillId="4" borderId="8" xfId="0" applyFont="1" applyFill="1" applyBorder="1"/>
    <xf numFmtId="3" fontId="5" fillId="4" borderId="4" xfId="0" applyNumberFormat="1" applyFont="1" applyFill="1" applyBorder="1"/>
  </cellXfs>
  <cellStyles count="12">
    <cellStyle name="Comma" xfId="1" builtinId="3"/>
    <cellStyle name="Gridcolumn1" xfId="3" xr:uid="{00000000-0005-0000-0000-000006000000}"/>
    <cellStyle name="Gridcolumn10" xfId="4" xr:uid="{00000000-0005-0000-0000-000007000000}"/>
    <cellStyle name="Gridcolumn11" xfId="5" xr:uid="{00000000-0005-0000-0000-000008000000}"/>
    <cellStyle name="Gridcolumn14" xfId="6" xr:uid="{00000000-0005-0000-0000-000009000000}"/>
    <cellStyle name="Gridcolumn16" xfId="7" xr:uid="{00000000-0005-0000-0000-00000A000000}"/>
    <cellStyle name="Gridcolumn2" xfId="8" xr:uid="{00000000-0005-0000-0000-00000B000000}"/>
    <cellStyle name="Gridcolumn4" xfId="9" xr:uid="{00000000-0005-0000-0000-00000C000000}"/>
    <cellStyle name="Gridcolumn8" xfId="10" xr:uid="{00000000-0005-0000-0000-00000D000000}"/>
    <cellStyle name="Gridcolumn9" xfId="11" xr:uid="{00000000-0005-0000-0000-00000E000000}"/>
    <cellStyle name="Normal" xfId="0" builtinId="0"/>
    <cellStyle name="Percent" xfId="2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CE1"/>
      <rgbColor rgb="FFCCFFFF"/>
      <rgbColor rgb="FF660066"/>
      <rgbColor rgb="FFFF8080"/>
      <rgbColor rgb="FF0066CC"/>
      <rgbColor rgb="FFE0E0E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9"/>
  <sheetViews>
    <sheetView zoomScaleNormal="100" workbookViewId="0">
      <selection activeCell="K6" sqref="K6"/>
    </sheetView>
  </sheetViews>
  <sheetFormatPr defaultColWidth="8.5703125" defaultRowHeight="14.25"/>
  <cols>
    <col min="1" max="1" width="9.5703125" customWidth="1"/>
    <col min="2" max="2" width="9.28515625" customWidth="1"/>
    <col min="3" max="3" width="5.42578125" customWidth="1"/>
    <col min="4" max="4" width="9.7109375" customWidth="1"/>
    <col min="5" max="5" width="10.85546875" customWidth="1"/>
    <col min="6" max="6" width="12" customWidth="1"/>
    <col min="7" max="7" width="15.42578125" customWidth="1"/>
    <col min="8" max="8" width="33.7109375" customWidth="1"/>
    <col min="9" max="9" width="21.7109375" customWidth="1"/>
    <col min="10" max="10" width="16.7109375" customWidth="1"/>
    <col min="11" max="11" width="7.42578125" customWidth="1"/>
    <col min="12" max="12" width="3.28515625" customWidth="1"/>
    <col min="13" max="13" width="7.42578125" customWidth="1"/>
    <col min="14" max="14" width="12.42578125" customWidth="1"/>
    <col min="15" max="15" width="16.28515625" customWidth="1"/>
  </cols>
  <sheetData>
    <row r="1" spans="1: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1" t="s">
        <v>12</v>
      </c>
      <c r="N1" s="1" t="s">
        <v>13</v>
      </c>
      <c r="O1" s="1" t="s">
        <v>14</v>
      </c>
    </row>
    <row r="2" spans="1:15">
      <c r="A2" s="3" t="s">
        <v>15</v>
      </c>
      <c r="B2" s="4" t="s">
        <v>16</v>
      </c>
      <c r="C2" s="5">
        <v>12</v>
      </c>
      <c r="D2" s="6" t="s">
        <v>17</v>
      </c>
      <c r="E2" s="7">
        <f>WEEKNUM(D2,1)</f>
        <v>6</v>
      </c>
      <c r="F2" s="7" t="str">
        <f>CONCATENATE("WK",E2," Act")</f>
        <v>WK6 Act</v>
      </c>
      <c r="G2" s="8" t="s">
        <v>18</v>
      </c>
      <c r="H2" s="9" t="s">
        <v>19</v>
      </c>
      <c r="I2" s="10" t="s">
        <v>20</v>
      </c>
      <c r="J2" s="11" t="s">
        <v>21</v>
      </c>
      <c r="K2" s="12">
        <v>24500</v>
      </c>
      <c r="L2" s="13">
        <v>1</v>
      </c>
      <c r="M2" s="12">
        <f>K2</f>
        <v>24500</v>
      </c>
      <c r="N2" s="14" t="s">
        <v>22</v>
      </c>
      <c r="O2" s="15" t="s">
        <v>23</v>
      </c>
    </row>
    <row r="3" spans="1:15">
      <c r="A3" s="3" t="s">
        <v>15</v>
      </c>
      <c r="B3" s="4" t="s">
        <v>16</v>
      </c>
      <c r="C3" s="5">
        <v>12</v>
      </c>
      <c r="D3" s="6" t="s">
        <v>17</v>
      </c>
      <c r="E3" s="7">
        <f>WEEKNUM(D3,1)</f>
        <v>6</v>
      </c>
      <c r="F3" s="7" t="str">
        <f>CONCATENATE("WK",E3," Act")</f>
        <v>WK6 Act</v>
      </c>
      <c r="G3" s="8" t="s">
        <v>18</v>
      </c>
      <c r="H3" s="9" t="s">
        <v>24</v>
      </c>
      <c r="I3" s="10" t="s">
        <v>25</v>
      </c>
      <c r="J3" s="11" t="s">
        <v>26</v>
      </c>
      <c r="K3" s="12">
        <v>14999</v>
      </c>
      <c r="L3" s="13">
        <v>1</v>
      </c>
      <c r="M3" s="12">
        <f>K3</f>
        <v>14999</v>
      </c>
      <c r="N3" s="14" t="s">
        <v>22</v>
      </c>
      <c r="O3" s="15" t="s">
        <v>23</v>
      </c>
    </row>
    <row r="4" spans="1:15">
      <c r="A4" s="3" t="s">
        <v>15</v>
      </c>
      <c r="B4" s="4" t="s">
        <v>16</v>
      </c>
      <c r="C4" s="5">
        <v>12</v>
      </c>
      <c r="D4" s="6" t="s">
        <v>17</v>
      </c>
      <c r="E4" s="7">
        <f>WEEKNUM(D4,1)</f>
        <v>6</v>
      </c>
      <c r="F4" s="7" t="str">
        <f>CONCATENATE("WK",E4," Act")</f>
        <v>WK6 Act</v>
      </c>
      <c r="G4" s="8" t="s">
        <v>18</v>
      </c>
      <c r="H4" s="9" t="s">
        <v>27</v>
      </c>
      <c r="I4" s="10" t="s">
        <v>28</v>
      </c>
      <c r="J4" s="11" t="s">
        <v>29</v>
      </c>
      <c r="K4" s="12">
        <v>1</v>
      </c>
      <c r="L4" s="13">
        <v>0</v>
      </c>
      <c r="M4" s="12">
        <f>K4</f>
        <v>1</v>
      </c>
      <c r="N4" s="14" t="s">
        <v>30</v>
      </c>
      <c r="O4" s="15" t="s">
        <v>31</v>
      </c>
    </row>
    <row r="5" spans="1:15">
      <c r="A5" s="3" t="s">
        <v>15</v>
      </c>
      <c r="B5" s="4" t="s">
        <v>16</v>
      </c>
      <c r="C5" s="5">
        <v>12</v>
      </c>
      <c r="D5" s="6" t="s">
        <v>17</v>
      </c>
      <c r="E5" s="7">
        <f>WEEKNUM(D5,1)</f>
        <v>6</v>
      </c>
      <c r="F5" s="7" t="str">
        <f>CONCATENATE("WK",E5," Act")</f>
        <v>WK6 Act</v>
      </c>
      <c r="G5" s="8" t="s">
        <v>18</v>
      </c>
      <c r="H5" s="9" t="s">
        <v>32</v>
      </c>
      <c r="I5" s="10" t="s">
        <v>33</v>
      </c>
      <c r="J5" s="11" t="s">
        <v>34</v>
      </c>
      <c r="K5" s="12">
        <v>21000</v>
      </c>
      <c r="L5" s="13">
        <v>1</v>
      </c>
      <c r="M5" s="12">
        <f>K5</f>
        <v>21000</v>
      </c>
      <c r="N5" s="14" t="s">
        <v>35</v>
      </c>
      <c r="O5" s="15" t="s">
        <v>23</v>
      </c>
    </row>
    <row r="6" spans="1:15">
      <c r="A6" s="3" t="s">
        <v>15</v>
      </c>
      <c r="B6" s="4" t="s">
        <v>16</v>
      </c>
      <c r="C6" s="5">
        <v>12</v>
      </c>
      <c r="D6" s="6" t="s">
        <v>17</v>
      </c>
      <c r="E6" s="7">
        <f>WEEKNUM(D6,1)</f>
        <v>6</v>
      </c>
      <c r="F6" s="7" t="str">
        <f>CONCATENATE("WK",E6," Act")</f>
        <v>WK6 Act</v>
      </c>
      <c r="G6" s="8" t="s">
        <v>36</v>
      </c>
      <c r="H6" s="9" t="s">
        <v>37</v>
      </c>
      <c r="I6" s="10" t="s">
        <v>38</v>
      </c>
      <c r="J6" s="11" t="s">
        <v>39</v>
      </c>
      <c r="K6" s="12">
        <v>30000</v>
      </c>
      <c r="L6" s="13">
        <v>1</v>
      </c>
      <c r="M6" s="12">
        <f>K6</f>
        <v>30000</v>
      </c>
      <c r="N6" s="14" t="s">
        <v>40</v>
      </c>
      <c r="O6" s="15" t="s">
        <v>41</v>
      </c>
    </row>
    <row r="7" spans="1:15">
      <c r="A7" s="3" t="s">
        <v>15</v>
      </c>
      <c r="B7" s="4" t="s">
        <v>16</v>
      </c>
      <c r="C7" s="5">
        <v>12</v>
      </c>
      <c r="D7" s="6" t="s">
        <v>17</v>
      </c>
      <c r="E7" s="7">
        <f>WEEKNUM(D7,1)</f>
        <v>6</v>
      </c>
      <c r="F7" s="7" t="str">
        <f>CONCATENATE("WK",E7," Act")</f>
        <v>WK6 Act</v>
      </c>
      <c r="G7" s="8" t="s">
        <v>36</v>
      </c>
      <c r="H7" s="16" t="s">
        <v>42</v>
      </c>
      <c r="I7" s="10" t="s">
        <v>43</v>
      </c>
      <c r="J7" s="11" t="s">
        <v>44</v>
      </c>
      <c r="K7" s="12">
        <v>1750</v>
      </c>
      <c r="L7" s="13">
        <v>1</v>
      </c>
      <c r="M7" s="12">
        <f>K7</f>
        <v>1750</v>
      </c>
      <c r="N7" s="14" t="s">
        <v>45</v>
      </c>
      <c r="O7" s="15" t="s">
        <v>31</v>
      </c>
    </row>
    <row r="8" spans="1:15">
      <c r="A8" s="3" t="s">
        <v>15</v>
      </c>
      <c r="B8" s="4" t="s">
        <v>16</v>
      </c>
      <c r="C8" s="5">
        <v>12</v>
      </c>
      <c r="D8" s="6" t="s">
        <v>17</v>
      </c>
      <c r="E8" s="7">
        <f>WEEKNUM(D8,1)</f>
        <v>6</v>
      </c>
      <c r="F8" s="7" t="str">
        <f>CONCATENATE("WK",E8," Act")</f>
        <v>WK6 Act</v>
      </c>
      <c r="G8" s="8" t="s">
        <v>36</v>
      </c>
      <c r="H8" s="9" t="s">
        <v>46</v>
      </c>
      <c r="I8" s="10" t="s">
        <v>47</v>
      </c>
      <c r="J8" s="11" t="s">
        <v>29</v>
      </c>
      <c r="K8" s="12">
        <v>6750</v>
      </c>
      <c r="L8" s="13">
        <v>1</v>
      </c>
      <c r="M8" s="12">
        <f>K8</f>
        <v>6750</v>
      </c>
      <c r="N8" s="14" t="s">
        <v>30</v>
      </c>
      <c r="O8" s="15" t="s">
        <v>31</v>
      </c>
    </row>
    <row r="9" spans="1:15">
      <c r="A9" s="3" t="s">
        <v>15</v>
      </c>
      <c r="B9" s="4" t="s">
        <v>16</v>
      </c>
      <c r="C9" s="5">
        <v>12</v>
      </c>
      <c r="D9" s="6" t="s">
        <v>17</v>
      </c>
      <c r="E9" s="7">
        <f>WEEKNUM(D9,1)</f>
        <v>6</v>
      </c>
      <c r="F9" s="7" t="str">
        <f>CONCATENATE("WK",E9," Act")</f>
        <v>WK6 Act</v>
      </c>
      <c r="G9" s="8" t="s">
        <v>48</v>
      </c>
      <c r="H9" s="9" t="s">
        <v>49</v>
      </c>
      <c r="I9" s="10" t="s">
        <v>50</v>
      </c>
      <c r="J9" s="11" t="s">
        <v>51</v>
      </c>
      <c r="K9" s="12">
        <v>5000</v>
      </c>
      <c r="L9" s="13">
        <v>1</v>
      </c>
      <c r="M9" s="12">
        <f>K9</f>
        <v>5000</v>
      </c>
      <c r="N9" s="14" t="s">
        <v>30</v>
      </c>
      <c r="O9" s="15" t="s">
        <v>52</v>
      </c>
    </row>
    <row r="10" spans="1:15">
      <c r="A10" s="3" t="s">
        <v>15</v>
      </c>
      <c r="B10" s="4" t="s">
        <v>16</v>
      </c>
      <c r="C10" s="5">
        <v>12</v>
      </c>
      <c r="D10" s="6" t="s">
        <v>17</v>
      </c>
      <c r="E10" s="7">
        <f>WEEKNUM(D10,1)</f>
        <v>6</v>
      </c>
      <c r="F10" s="7" t="str">
        <f>CONCATENATE("WK",E10," Act")</f>
        <v>WK6 Act</v>
      </c>
      <c r="G10" s="8" t="s">
        <v>48</v>
      </c>
      <c r="H10" s="9" t="s">
        <v>53</v>
      </c>
      <c r="I10" s="10" t="s">
        <v>54</v>
      </c>
      <c r="J10" s="11" t="s">
        <v>55</v>
      </c>
      <c r="K10" s="12">
        <v>4000</v>
      </c>
      <c r="L10" s="13">
        <v>1</v>
      </c>
      <c r="M10" s="12">
        <f>K10</f>
        <v>4000</v>
      </c>
      <c r="N10" s="14" t="s">
        <v>30</v>
      </c>
      <c r="O10" s="15" t="s">
        <v>52</v>
      </c>
    </row>
    <row r="11" spans="1:15">
      <c r="A11" s="3" t="s">
        <v>15</v>
      </c>
      <c r="B11" s="4" t="s">
        <v>16</v>
      </c>
      <c r="C11" s="5">
        <v>12</v>
      </c>
      <c r="D11" s="6" t="s">
        <v>17</v>
      </c>
      <c r="E11" s="7">
        <f>WEEKNUM(D11,1)</f>
        <v>6</v>
      </c>
      <c r="F11" s="7" t="str">
        <f>CONCATENATE("WK",E11," Act")</f>
        <v>WK6 Act</v>
      </c>
      <c r="G11" s="8" t="s">
        <v>56</v>
      </c>
      <c r="H11" s="9" t="s">
        <v>57</v>
      </c>
      <c r="I11" s="10" t="s">
        <v>58</v>
      </c>
      <c r="J11" s="11" t="s">
        <v>59</v>
      </c>
      <c r="K11" s="12">
        <v>19000</v>
      </c>
      <c r="L11" s="13">
        <v>1</v>
      </c>
      <c r="M11" s="12">
        <f>K11</f>
        <v>19000</v>
      </c>
      <c r="N11" s="14" t="s">
        <v>40</v>
      </c>
      <c r="O11" s="15" t="s">
        <v>23</v>
      </c>
    </row>
    <row r="12" spans="1:15">
      <c r="A12" s="3" t="s">
        <v>15</v>
      </c>
      <c r="B12" s="4" t="s">
        <v>16</v>
      </c>
      <c r="C12" s="5">
        <v>12</v>
      </c>
      <c r="D12" s="6" t="s">
        <v>17</v>
      </c>
      <c r="E12" s="7">
        <f>WEEKNUM(D12,1)</f>
        <v>6</v>
      </c>
      <c r="F12" s="7" t="str">
        <f>CONCATENATE("WK",E12," Act")</f>
        <v>WK6 Act</v>
      </c>
      <c r="G12" s="8" t="s">
        <v>56</v>
      </c>
      <c r="H12" s="9" t="s">
        <v>19</v>
      </c>
      <c r="I12" s="10" t="s">
        <v>60</v>
      </c>
      <c r="J12" s="11" t="s">
        <v>21</v>
      </c>
      <c r="K12" s="12">
        <v>25990</v>
      </c>
      <c r="L12" s="13">
        <v>1</v>
      </c>
      <c r="M12" s="12">
        <f>K12</f>
        <v>25990</v>
      </c>
      <c r="N12" s="14" t="s">
        <v>22</v>
      </c>
      <c r="O12" s="15" t="s">
        <v>23</v>
      </c>
    </row>
    <row r="13" spans="1:15">
      <c r="A13" s="3" t="s">
        <v>15</v>
      </c>
      <c r="B13" s="4" t="s">
        <v>16</v>
      </c>
      <c r="C13" s="5">
        <v>12</v>
      </c>
      <c r="D13" s="6" t="s">
        <v>17</v>
      </c>
      <c r="E13" s="7">
        <f>WEEKNUM(D13,1)</f>
        <v>6</v>
      </c>
      <c r="F13" s="7" t="str">
        <f>CONCATENATE("WK",E13," Act")</f>
        <v>WK6 Act</v>
      </c>
      <c r="G13" s="8" t="s">
        <v>56</v>
      </c>
      <c r="H13" s="9" t="s">
        <v>61</v>
      </c>
      <c r="I13" s="10" t="s">
        <v>62</v>
      </c>
      <c r="J13" s="11" t="s">
        <v>63</v>
      </c>
      <c r="K13" s="12">
        <v>6000</v>
      </c>
      <c r="L13" s="13">
        <v>1</v>
      </c>
      <c r="M13" s="12">
        <f>K13</f>
        <v>6000</v>
      </c>
      <c r="N13" s="14" t="s">
        <v>64</v>
      </c>
      <c r="O13" s="15" t="s">
        <v>65</v>
      </c>
    </row>
    <row r="14" spans="1:15">
      <c r="A14" s="3" t="s">
        <v>15</v>
      </c>
      <c r="B14" s="4" t="s">
        <v>16</v>
      </c>
      <c r="C14" s="5">
        <v>12</v>
      </c>
      <c r="D14" s="6" t="s">
        <v>17</v>
      </c>
      <c r="E14" s="7">
        <f>WEEKNUM(D14,1)</f>
        <v>6</v>
      </c>
      <c r="F14" s="7" t="str">
        <f>CONCATENATE("WK",E14," Act")</f>
        <v>WK6 Act</v>
      </c>
      <c r="G14" s="8" t="s">
        <v>56</v>
      </c>
      <c r="H14" s="9" t="s">
        <v>66</v>
      </c>
      <c r="I14" s="10" t="s">
        <v>67</v>
      </c>
      <c r="J14" s="11" t="s">
        <v>34</v>
      </c>
      <c r="K14" s="12">
        <v>31000</v>
      </c>
      <c r="L14" s="13">
        <v>1</v>
      </c>
      <c r="M14" s="12">
        <f>K14</f>
        <v>31000</v>
      </c>
      <c r="N14" s="14" t="s">
        <v>35</v>
      </c>
      <c r="O14" s="15" t="s">
        <v>68</v>
      </c>
    </row>
    <row r="15" spans="1:15">
      <c r="A15" s="3" t="s">
        <v>15</v>
      </c>
      <c r="B15" s="4" t="s">
        <v>16</v>
      </c>
      <c r="C15" s="5">
        <v>12</v>
      </c>
      <c r="D15" s="6" t="s">
        <v>17</v>
      </c>
      <c r="E15" s="7">
        <f>WEEKNUM(D15,1)</f>
        <v>6</v>
      </c>
      <c r="F15" s="7" t="str">
        <f>CONCATENATE("WK",E15," Act")</f>
        <v>WK6 Act</v>
      </c>
      <c r="G15" s="8" t="s">
        <v>56</v>
      </c>
      <c r="H15" s="9" t="s">
        <v>69</v>
      </c>
      <c r="I15" s="10" t="s">
        <v>70</v>
      </c>
      <c r="J15" s="11" t="s">
        <v>34</v>
      </c>
      <c r="K15" s="12">
        <v>60000</v>
      </c>
      <c r="L15" s="13">
        <v>1</v>
      </c>
      <c r="M15" s="12">
        <f>K15</f>
        <v>60000</v>
      </c>
      <c r="N15" s="14" t="s">
        <v>35</v>
      </c>
      <c r="O15" s="15" t="s">
        <v>71</v>
      </c>
    </row>
    <row r="16" spans="1:15">
      <c r="A16" s="3" t="s">
        <v>15</v>
      </c>
      <c r="B16" s="4" t="s">
        <v>16</v>
      </c>
      <c r="C16" s="5">
        <v>12</v>
      </c>
      <c r="D16" s="6" t="s">
        <v>17</v>
      </c>
      <c r="E16" s="7">
        <f>WEEKNUM(D16,1)</f>
        <v>6</v>
      </c>
      <c r="F16" s="7" t="str">
        <f>CONCATENATE("WK",E16," Act")</f>
        <v>WK6 Act</v>
      </c>
      <c r="G16" s="8" t="s">
        <v>56</v>
      </c>
      <c r="H16" s="9" t="s">
        <v>72</v>
      </c>
      <c r="I16" s="10" t="s">
        <v>73</v>
      </c>
      <c r="J16" s="11" t="s">
        <v>74</v>
      </c>
      <c r="K16" s="12">
        <v>3600</v>
      </c>
      <c r="L16" s="13">
        <v>3</v>
      </c>
      <c r="M16" s="12">
        <f>K16*L16</f>
        <v>10800</v>
      </c>
      <c r="N16" s="14" t="s">
        <v>75</v>
      </c>
      <c r="O16" s="15" t="s">
        <v>76</v>
      </c>
    </row>
    <row r="17" spans="1:15">
      <c r="A17" s="3" t="s">
        <v>15</v>
      </c>
      <c r="B17" s="4" t="s">
        <v>16</v>
      </c>
      <c r="C17" s="5">
        <v>12</v>
      </c>
      <c r="D17" s="6" t="s">
        <v>17</v>
      </c>
      <c r="E17" s="7">
        <f>WEEKNUM(D17,1)</f>
        <v>6</v>
      </c>
      <c r="F17" s="7" t="str">
        <f>CONCATENATE("WK",E17," Act")</f>
        <v>WK6 Act</v>
      </c>
      <c r="G17" s="8" t="s">
        <v>56</v>
      </c>
      <c r="H17" s="9" t="s">
        <v>77</v>
      </c>
      <c r="I17" s="10" t="s">
        <v>78</v>
      </c>
      <c r="J17" s="11" t="s">
        <v>79</v>
      </c>
      <c r="K17" s="12">
        <v>900</v>
      </c>
      <c r="L17" s="13">
        <v>3</v>
      </c>
      <c r="M17" s="12">
        <f>K17*L17</f>
        <v>2700</v>
      </c>
      <c r="N17" s="14" t="s">
        <v>30</v>
      </c>
      <c r="O17" s="15" t="s">
        <v>76</v>
      </c>
    </row>
    <row r="18" spans="1:15">
      <c r="A18" s="3" t="s">
        <v>15</v>
      </c>
      <c r="B18" s="4" t="s">
        <v>16</v>
      </c>
      <c r="C18" s="5">
        <v>12</v>
      </c>
      <c r="D18" s="6" t="s">
        <v>17</v>
      </c>
      <c r="E18" s="7">
        <f>WEEKNUM(D18,1)</f>
        <v>6</v>
      </c>
      <c r="F18" s="7" t="str">
        <f>CONCATENATE("WK",E18," Act")</f>
        <v>WK6 Act</v>
      </c>
      <c r="G18" s="8" t="s">
        <v>56</v>
      </c>
      <c r="H18" s="9" t="s">
        <v>80</v>
      </c>
      <c r="I18" s="10" t="s">
        <v>81</v>
      </c>
      <c r="J18" s="11" t="s">
        <v>82</v>
      </c>
      <c r="K18" s="12">
        <v>1500</v>
      </c>
      <c r="L18" s="13">
        <v>1</v>
      </c>
      <c r="M18" s="12">
        <f>K18</f>
        <v>1500</v>
      </c>
      <c r="N18" s="14" t="s">
        <v>30</v>
      </c>
      <c r="O18" s="15" t="s">
        <v>83</v>
      </c>
    </row>
    <row r="19" spans="1:15">
      <c r="A19" s="3" t="s">
        <v>15</v>
      </c>
      <c r="B19" s="4" t="s">
        <v>16</v>
      </c>
      <c r="C19" s="5">
        <v>12</v>
      </c>
      <c r="D19" s="6" t="s">
        <v>17</v>
      </c>
      <c r="E19" s="7">
        <f>WEEKNUM(D19,1)</f>
        <v>6</v>
      </c>
      <c r="F19" s="7" t="str">
        <f>CONCATENATE("WK",E19," Act")</f>
        <v>WK6 Act</v>
      </c>
      <c r="G19" s="8" t="s">
        <v>84</v>
      </c>
      <c r="H19" s="9" t="s">
        <v>85</v>
      </c>
      <c r="I19" s="10" t="s">
        <v>86</v>
      </c>
      <c r="J19" s="11" t="s">
        <v>87</v>
      </c>
      <c r="K19" s="12">
        <v>313600</v>
      </c>
      <c r="L19" s="13">
        <v>1</v>
      </c>
      <c r="M19" s="12">
        <f>K19</f>
        <v>313600</v>
      </c>
      <c r="N19" s="14" t="s">
        <v>88</v>
      </c>
      <c r="O19" s="15" t="s">
        <v>65</v>
      </c>
    </row>
    <row r="20" spans="1:15">
      <c r="A20" s="3" t="s">
        <v>15</v>
      </c>
      <c r="B20" s="4" t="s">
        <v>16</v>
      </c>
      <c r="C20" s="5">
        <v>12</v>
      </c>
      <c r="D20" s="6" t="s">
        <v>17</v>
      </c>
      <c r="E20" s="7">
        <f>WEEKNUM(D20,1)</f>
        <v>6</v>
      </c>
      <c r="F20" s="7" t="str">
        <f>CONCATENATE("WK",E20," Act")</f>
        <v>WK6 Act</v>
      </c>
      <c r="G20" s="8" t="s">
        <v>84</v>
      </c>
      <c r="H20" s="9" t="s">
        <v>89</v>
      </c>
      <c r="I20" s="10" t="s">
        <v>90</v>
      </c>
      <c r="J20" s="11" t="s">
        <v>91</v>
      </c>
      <c r="K20" s="12">
        <v>17000</v>
      </c>
      <c r="L20" s="13">
        <v>1</v>
      </c>
      <c r="M20" s="12">
        <f>K20</f>
        <v>17000</v>
      </c>
      <c r="N20" s="14" t="s">
        <v>92</v>
      </c>
      <c r="O20" s="15" t="s">
        <v>93</v>
      </c>
    </row>
    <row r="21" spans="1:15">
      <c r="A21" s="3" t="s">
        <v>15</v>
      </c>
      <c r="B21" s="4" t="s">
        <v>16</v>
      </c>
      <c r="C21" s="5">
        <v>12</v>
      </c>
      <c r="D21" s="6" t="s">
        <v>17</v>
      </c>
      <c r="E21" s="7">
        <f>WEEKNUM(D21,1)</f>
        <v>6</v>
      </c>
      <c r="F21" s="7" t="str">
        <f>CONCATENATE("WK",E21," Act")</f>
        <v>WK6 Act</v>
      </c>
      <c r="G21" s="8" t="s">
        <v>36</v>
      </c>
      <c r="H21" s="9" t="s">
        <v>66</v>
      </c>
      <c r="I21" s="10" t="s">
        <v>94</v>
      </c>
      <c r="J21" s="11" t="s">
        <v>34</v>
      </c>
      <c r="K21" s="12">
        <v>33990</v>
      </c>
      <c r="L21" s="13">
        <v>1</v>
      </c>
      <c r="M21" s="12">
        <f>K21</f>
        <v>33990</v>
      </c>
      <c r="N21" s="14" t="s">
        <v>35</v>
      </c>
      <c r="O21" s="15" t="s">
        <v>68</v>
      </c>
    </row>
    <row r="22" spans="1:15">
      <c r="A22" s="3" t="s">
        <v>15</v>
      </c>
      <c r="B22" s="4" t="s">
        <v>16</v>
      </c>
      <c r="C22" s="5">
        <v>12</v>
      </c>
      <c r="D22" s="6" t="s">
        <v>17</v>
      </c>
      <c r="E22" s="7">
        <f>WEEKNUM(D22,1)</f>
        <v>6</v>
      </c>
      <c r="F22" s="7" t="str">
        <f>CONCATENATE("WK",E22," Act")</f>
        <v>WK6 Act</v>
      </c>
      <c r="G22" s="8" t="s">
        <v>36</v>
      </c>
      <c r="H22" s="9" t="s">
        <v>37</v>
      </c>
      <c r="I22" s="10" t="s">
        <v>38</v>
      </c>
      <c r="J22" s="11" t="s">
        <v>39</v>
      </c>
      <c r="K22" s="12">
        <v>30000</v>
      </c>
      <c r="L22" s="13">
        <v>1</v>
      </c>
      <c r="M22" s="12">
        <f>K22</f>
        <v>30000</v>
      </c>
      <c r="N22" s="14" t="s">
        <v>40</v>
      </c>
      <c r="O22" s="15" t="s">
        <v>41</v>
      </c>
    </row>
    <row r="23" spans="1:15">
      <c r="A23" s="3" t="s">
        <v>15</v>
      </c>
      <c r="B23" s="4" t="s">
        <v>16</v>
      </c>
      <c r="C23" s="5">
        <v>12</v>
      </c>
      <c r="D23" s="6" t="s">
        <v>17</v>
      </c>
      <c r="E23" s="7">
        <f>WEEKNUM(D23,1)</f>
        <v>6</v>
      </c>
      <c r="F23" s="7" t="str">
        <f>CONCATENATE("WK",E23," Act")</f>
        <v>WK6 Act</v>
      </c>
      <c r="G23" s="8" t="s">
        <v>36</v>
      </c>
      <c r="H23" s="16" t="s">
        <v>95</v>
      </c>
      <c r="I23" s="10" t="s">
        <v>43</v>
      </c>
      <c r="J23" s="11" t="s">
        <v>44</v>
      </c>
      <c r="K23" s="12">
        <v>1750</v>
      </c>
      <c r="L23" s="13">
        <v>1</v>
      </c>
      <c r="M23" s="12">
        <f>K23</f>
        <v>1750</v>
      </c>
      <c r="N23" s="14" t="s">
        <v>45</v>
      </c>
      <c r="O23" s="15" t="s">
        <v>31</v>
      </c>
    </row>
    <row r="24" spans="1:15">
      <c r="A24" s="3" t="s">
        <v>15</v>
      </c>
      <c r="B24" s="4" t="s">
        <v>16</v>
      </c>
      <c r="C24" s="5">
        <v>12</v>
      </c>
      <c r="D24" s="6" t="s">
        <v>17</v>
      </c>
      <c r="E24" s="7">
        <f>WEEKNUM(D24,1)</f>
        <v>6</v>
      </c>
      <c r="F24" s="7" t="str">
        <f>CONCATENATE("WK",E24," Act")</f>
        <v>WK6 Act</v>
      </c>
      <c r="G24" s="8" t="s">
        <v>36</v>
      </c>
      <c r="H24" s="9" t="s">
        <v>46</v>
      </c>
      <c r="I24" s="10" t="s">
        <v>47</v>
      </c>
      <c r="J24" s="11" t="s">
        <v>29</v>
      </c>
      <c r="K24" s="12">
        <v>6750</v>
      </c>
      <c r="L24" s="13">
        <v>1</v>
      </c>
      <c r="M24" s="12">
        <f>K24</f>
        <v>6750</v>
      </c>
      <c r="N24" s="14" t="s">
        <v>30</v>
      </c>
      <c r="O24" s="15" t="s">
        <v>31</v>
      </c>
    </row>
    <row r="25" spans="1:15">
      <c r="A25" s="3" t="s">
        <v>15</v>
      </c>
      <c r="B25" s="4" t="s">
        <v>16</v>
      </c>
      <c r="C25" s="5">
        <v>12</v>
      </c>
      <c r="D25" s="6" t="s">
        <v>17</v>
      </c>
      <c r="E25" s="7">
        <f>WEEKNUM(D25,1)</f>
        <v>6</v>
      </c>
      <c r="F25" s="7" t="str">
        <f>CONCATENATE("WK",E25," Act")</f>
        <v>WK6 Act</v>
      </c>
      <c r="G25" s="8" t="s">
        <v>56</v>
      </c>
      <c r="H25" s="9" t="s">
        <v>61</v>
      </c>
      <c r="I25" s="10" t="s">
        <v>62</v>
      </c>
      <c r="J25" s="11" t="s">
        <v>63</v>
      </c>
      <c r="K25" s="12">
        <v>5800</v>
      </c>
      <c r="L25" s="13">
        <v>1</v>
      </c>
      <c r="M25" s="12">
        <f>K25</f>
        <v>5800</v>
      </c>
      <c r="N25" s="14" t="s">
        <v>64</v>
      </c>
      <c r="O25" s="15" t="s">
        <v>65</v>
      </c>
    </row>
    <row r="26" spans="1:15">
      <c r="A26" s="3" t="s">
        <v>15</v>
      </c>
      <c r="B26" s="4" t="s">
        <v>16</v>
      </c>
      <c r="C26" s="5">
        <v>12</v>
      </c>
      <c r="D26" s="6" t="s">
        <v>17</v>
      </c>
      <c r="E26" s="7">
        <f>WEEKNUM(D26,1)</f>
        <v>6</v>
      </c>
      <c r="F26" s="7" t="str">
        <f>CONCATENATE("WK",E26," Act")</f>
        <v>WK6 Act</v>
      </c>
      <c r="G26" s="8" t="s">
        <v>96</v>
      </c>
      <c r="H26" s="9" t="s">
        <v>32</v>
      </c>
      <c r="I26" s="10" t="s">
        <v>33</v>
      </c>
      <c r="J26" s="11" t="s">
        <v>34</v>
      </c>
      <c r="K26" s="12">
        <v>21000</v>
      </c>
      <c r="L26" s="13">
        <v>1</v>
      </c>
      <c r="M26" s="12">
        <f>K26</f>
        <v>21000</v>
      </c>
      <c r="N26" s="14" t="s">
        <v>35</v>
      </c>
      <c r="O26" s="15" t="s">
        <v>23</v>
      </c>
    </row>
    <row r="29" spans="1:15">
      <c r="H29">
        <f>SUMIFS(M2:M26,G2:G26,Employee_details!B2,J2:J26,Employee_details!B2)</f>
        <v>0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9"/>
  <sheetViews>
    <sheetView tabSelected="1" topLeftCell="B1" zoomScale="115" zoomScaleNormal="115" workbookViewId="0">
      <selection activeCell="K7" sqref="K7"/>
    </sheetView>
  </sheetViews>
  <sheetFormatPr defaultColWidth="8.5703125" defaultRowHeight="14.25"/>
  <cols>
    <col min="1" max="1" width="10.7109375" customWidth="1"/>
    <col min="2" max="2" width="22.28515625" customWidth="1"/>
    <col min="3" max="3" width="22.7109375" customWidth="1"/>
    <col min="4" max="4" width="29.7109375" customWidth="1"/>
    <col min="5" max="6" width="13.140625" customWidth="1"/>
    <col min="7" max="7" width="9.28515625" customWidth="1"/>
    <col min="8" max="8" width="11.7109375" customWidth="1"/>
    <col min="9" max="9" width="9.7109375" customWidth="1"/>
    <col min="10" max="10" width="10.85546875" customWidth="1"/>
    <col min="11" max="11" width="15.140625" customWidth="1"/>
    <col min="12" max="12" width="10.7109375" customWidth="1"/>
    <col min="13" max="13" width="10.28515625" customWidth="1"/>
    <col min="14" max="14" width="14.28515625" customWidth="1"/>
    <col min="15" max="15" width="11.7109375" customWidth="1"/>
    <col min="16" max="16" width="13.28515625" customWidth="1"/>
    <col min="17" max="17" width="13.140625" customWidth="1"/>
    <col min="18" max="18" width="13.28515625" customWidth="1"/>
    <col min="19" max="19" width="13.140625" customWidth="1"/>
    <col min="20" max="20" width="13.28515625" customWidth="1"/>
    <col min="21" max="21" width="9.85546875" customWidth="1"/>
    <col min="22" max="22" width="13.28515625" customWidth="1"/>
    <col min="23" max="23" width="9.85546875" customWidth="1"/>
    <col min="24" max="24" width="14.5703125" customWidth="1"/>
    <col min="25" max="25" width="11.28515625" customWidth="1"/>
  </cols>
  <sheetData>
    <row r="1" spans="1:25" s="21" customFormat="1" ht="18">
      <c r="A1" s="17" t="s">
        <v>97</v>
      </c>
      <c r="B1" s="18" t="s">
        <v>98</v>
      </c>
      <c r="C1" s="18" t="s">
        <v>99</v>
      </c>
      <c r="D1" s="18" t="s">
        <v>100</v>
      </c>
      <c r="E1" s="18" t="s">
        <v>101</v>
      </c>
      <c r="F1" s="18" t="s">
        <v>102</v>
      </c>
      <c r="G1" s="19" t="s">
        <v>103</v>
      </c>
      <c r="H1" s="18" t="s">
        <v>104</v>
      </c>
      <c r="I1" s="18" t="s">
        <v>105</v>
      </c>
      <c r="J1" s="18" t="s">
        <v>106</v>
      </c>
      <c r="K1" s="18" t="s">
        <v>107</v>
      </c>
      <c r="L1" s="18" t="s">
        <v>108</v>
      </c>
      <c r="M1" s="18" t="s">
        <v>109</v>
      </c>
      <c r="N1" s="18" t="s">
        <v>110</v>
      </c>
      <c r="O1" s="18" t="s">
        <v>111</v>
      </c>
      <c r="P1" s="18" t="s">
        <v>112</v>
      </c>
      <c r="Q1" s="20" t="s">
        <v>113</v>
      </c>
      <c r="R1" s="20" t="s">
        <v>114</v>
      </c>
      <c r="S1" s="20" t="s">
        <v>115</v>
      </c>
      <c r="T1" s="20" t="s">
        <v>116</v>
      </c>
      <c r="U1" s="20" t="s">
        <v>117</v>
      </c>
      <c r="V1" s="20" t="s">
        <v>118</v>
      </c>
      <c r="W1" s="20" t="s">
        <v>119</v>
      </c>
      <c r="X1" s="20" t="s">
        <v>120</v>
      </c>
      <c r="Y1" s="20" t="s">
        <v>121</v>
      </c>
    </row>
    <row r="2" spans="1:25" s="21" customFormat="1" ht="18.75">
      <c r="A2" s="22">
        <v>1</v>
      </c>
      <c r="B2" s="23" t="s">
        <v>36</v>
      </c>
      <c r="C2" s="24" t="s">
        <v>16</v>
      </c>
      <c r="D2" s="25">
        <v>1300000</v>
      </c>
      <c r="E2" s="25" t="e">
        <f>SUM(Q2,S2,U2,W2)</f>
        <v>#VALUE!</v>
      </c>
      <c r="F2" s="25" t="e">
        <f>#REF!</f>
        <v>#REF!</v>
      </c>
      <c r="G2" s="26" t="e">
        <f>#REF!</f>
        <v>#REF!</v>
      </c>
      <c r="H2" s="27" t="e">
        <f>#REF!</f>
        <v>#REF!</v>
      </c>
      <c r="I2" s="28">
        <v>484630</v>
      </c>
      <c r="J2" s="27" t="e">
        <f>#REF!</f>
        <v>#REF!</v>
      </c>
      <c r="K2" s="28" cm="1">
        <f t="array" ref="K2">SUM(_xlfn._xlws.FILTER('Raw data'!M$2:M$26,('Raw data'!G$2:G$26=B2)*(('Raw data'!J$2:J$26='ST Products'!A2)+('Raw data'!J$2:J$26='ST Products'!A3)+('Raw data'!J$2:J$26='ST Products'!A4)),0))</f>
        <v>17000</v>
      </c>
      <c r="L2" s="26">
        <v>0.95</v>
      </c>
      <c r="M2" s="26">
        <v>0.05</v>
      </c>
      <c r="N2" s="29">
        <v>0.1</v>
      </c>
      <c r="O2" s="25">
        <f>D2/30</f>
        <v>43333.333333333336</v>
      </c>
      <c r="P2" s="25">
        <v>195000</v>
      </c>
      <c r="Q2" s="30" t="e">
        <f>#VALUE!</f>
        <v>#VALUE!</v>
      </c>
      <c r="R2" s="31">
        <v>325000</v>
      </c>
      <c r="S2" s="31" t="e">
        <f>#VALUE!</f>
        <v>#VALUE!</v>
      </c>
      <c r="T2" s="25">
        <v>260000</v>
      </c>
      <c r="U2" s="25" t="e">
        <f>#VALUE!</f>
        <v>#VALUE!</v>
      </c>
      <c r="V2" s="25">
        <v>260000</v>
      </c>
      <c r="W2" s="30"/>
      <c r="X2" s="30">
        <v>260000</v>
      </c>
      <c r="Y2" s="32"/>
    </row>
    <row r="3" spans="1:25" s="21" customFormat="1" ht="18">
      <c r="A3" s="22">
        <v>2</v>
      </c>
      <c r="B3" s="23" t="s">
        <v>122</v>
      </c>
      <c r="C3" s="24" t="s">
        <v>16</v>
      </c>
      <c r="D3" s="25">
        <v>1040000</v>
      </c>
      <c r="E3" s="25" t="e">
        <f>SUM(Q3,S3,U3,W3)</f>
        <v>#VALUE!</v>
      </c>
      <c r="F3" s="25" t="e">
        <f>#REF!</f>
        <v>#REF!</v>
      </c>
      <c r="G3" s="26" t="e">
        <f>#REF!</f>
        <v>#REF!</v>
      </c>
      <c r="H3" s="28" t="e">
        <f>#REF!</f>
        <v>#REF!</v>
      </c>
      <c r="I3" s="28">
        <v>72800</v>
      </c>
      <c r="J3" s="28" t="e">
        <f>#REF!</f>
        <v>#REF!</v>
      </c>
      <c r="K3" s="28" cm="1">
        <f t="array" ref="K3">SUM(_xlfn._xlws.FILTER('Raw data'!M$2:M$26,('Raw data'!G$2:G$26=B3)*(('Raw data'!J$2:J$26='ST Products'!A3)+('Raw data'!J$2:J$26='ST Products'!A4)+('Raw data'!J$2:J$26='ST Products'!A5)),0))</f>
        <v>0</v>
      </c>
      <c r="L3" s="26">
        <v>0.95</v>
      </c>
      <c r="M3" s="26">
        <v>0.05</v>
      </c>
      <c r="N3" s="29">
        <v>0.08</v>
      </c>
      <c r="O3" s="25">
        <f>D3/30</f>
        <v>34666.666666666664</v>
      </c>
      <c r="P3" s="25">
        <v>156000</v>
      </c>
      <c r="Q3" s="30" t="e">
        <f>#VALUE!</f>
        <v>#VALUE!</v>
      </c>
      <c r="R3" s="31">
        <v>260000</v>
      </c>
      <c r="S3" s="31" t="e">
        <f>#VALUE!</f>
        <v>#VALUE!</v>
      </c>
      <c r="T3" s="25">
        <v>208000</v>
      </c>
      <c r="U3" s="25" t="e">
        <f>#VALUE!</f>
        <v>#VALUE!</v>
      </c>
      <c r="V3" s="25">
        <v>208000</v>
      </c>
      <c r="W3" s="30"/>
      <c r="X3" s="30">
        <v>208000</v>
      </c>
      <c r="Y3" s="33"/>
    </row>
    <row r="4" spans="1:25" s="21" customFormat="1" ht="18">
      <c r="A4" s="22">
        <v>3</v>
      </c>
      <c r="B4" s="34" t="s">
        <v>123</v>
      </c>
      <c r="C4" s="24" t="s">
        <v>16</v>
      </c>
      <c r="D4" s="25">
        <v>910000</v>
      </c>
      <c r="E4" s="25" t="e">
        <f>SUM(Q4,S4,U4,W4)</f>
        <v>#VALUE!</v>
      </c>
      <c r="F4" s="25" t="e">
        <f>#REF!</f>
        <v>#REF!</v>
      </c>
      <c r="G4" s="26" t="e">
        <f>#REF!</f>
        <v>#REF!</v>
      </c>
      <c r="H4" s="28" t="e">
        <f>#REF!</f>
        <v>#REF!</v>
      </c>
      <c r="I4" s="28">
        <v>0</v>
      </c>
      <c r="J4" s="28" t="e">
        <f>#REF!</f>
        <v>#REF!</v>
      </c>
      <c r="K4" s="28" cm="1">
        <f t="array" ref="K4">SUM(_xlfn._xlws.FILTER('Raw data'!M$2:M$26,('Raw data'!G$2:G$26=B4)*(('Raw data'!J$2:J$26='ST Products'!A4)+('Raw data'!J$2:J$26='ST Products'!A5)+('Raw data'!J$2:J$26='ST Products'!A6)),0))</f>
        <v>0</v>
      </c>
      <c r="L4" s="26">
        <v>0.95</v>
      </c>
      <c r="M4" s="26">
        <v>0.05</v>
      </c>
      <c r="N4" s="29">
        <v>7.0000000000000007E-2</v>
      </c>
      <c r="O4" s="25">
        <f>D4/30</f>
        <v>30333.333333333332</v>
      </c>
      <c r="P4" s="25">
        <v>0</v>
      </c>
      <c r="Q4" s="30"/>
      <c r="R4" s="35">
        <v>0</v>
      </c>
      <c r="S4" s="35" t="e">
        <f>#VALUE!</f>
        <v>#VALUE!</v>
      </c>
      <c r="T4" s="33">
        <v>0</v>
      </c>
      <c r="U4" s="33" t="e">
        <f>#VALUE!</f>
        <v>#VALUE!</v>
      </c>
      <c r="V4" s="33">
        <v>0</v>
      </c>
      <c r="W4" s="36"/>
      <c r="X4" s="36">
        <v>0</v>
      </c>
      <c r="Y4" s="33"/>
    </row>
    <row r="6" spans="1:25" ht="18.75">
      <c r="K6" s="38" t="s">
        <v>107</v>
      </c>
    </row>
    <row r="7" spans="1:25" ht="18.75">
      <c r="K7" s="39">
        <f>SUMIFS('Raw data'!M$2:M$26,'Raw data'!G$2:G$26,B2,'Raw data'!J$2:J$26,'ST Products'!A$2)+SUMIFS('Raw data'!M$2:M$26,'Raw data'!G$2:G$26,B2,'Raw data'!J$2:J$26,'ST Products'!A$3)+SUMIFS('Raw data'!M$2:M$26,'Raw data'!G$2:G$26,B2,'Raw data'!J$2:J$26,'ST Products'!A$4)</f>
        <v>17000</v>
      </c>
    </row>
    <row r="8" spans="1:25" ht="18.75">
      <c r="K8" s="28">
        <f>SUMIFS('Raw data'!M$2:M$26,'Raw data'!G$2:G$26,B3,'Raw data'!J$2:J$26,'ST Products'!A$2)+SUMIFS('Raw data'!M$2:M$26,'Raw data'!G$2:G$26,B3,'Raw data'!J$2:J$26,'ST Products'!A$3)+SUMIFS('Raw data'!M$2:M$26,'Raw data'!G$2:G$26,B3,'Raw data'!J$2:J$26,'ST Products'!A$4)</f>
        <v>0</v>
      </c>
    </row>
    <row r="9" spans="1:25" ht="18.75">
      <c r="K9" s="28">
        <f>SUMIFS('Raw data'!M$2:M$26,'Raw data'!G$2:G$26,B4,'Raw data'!J$2:J$26,'ST Products'!A$2)+SUMIFS('Raw data'!M$2:M$26,'Raw data'!G$2:G$26,B4,'Raw data'!J$2:J$26,'ST Products'!A$3)+SUMIFS('Raw data'!M$2:M$26,'Raw data'!G$2:G$26,B4,'Raw data'!J$2:J$26,'ST Products'!A$4)</f>
        <v>0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zoomScaleNormal="100" workbookViewId="0">
      <selection activeCell="K6" sqref="K6"/>
    </sheetView>
  </sheetViews>
  <sheetFormatPr defaultColWidth="8.5703125" defaultRowHeight="14.25"/>
  <cols>
    <col min="1" max="1" width="37.7109375" customWidth="1"/>
  </cols>
  <sheetData>
    <row r="1" spans="1:1">
      <c r="A1" s="37" t="s">
        <v>124</v>
      </c>
    </row>
    <row r="2" spans="1:1">
      <c r="A2" t="s">
        <v>44</v>
      </c>
    </row>
    <row r="3" spans="1:1">
      <c r="A3" t="s">
        <v>29</v>
      </c>
    </row>
    <row r="4" spans="1:1">
      <c r="A4" t="s">
        <v>74</v>
      </c>
    </row>
  </sheetData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Shaqib Iqbal</dc:creator>
  <cp:keywords/>
  <dc:description/>
  <cp:lastModifiedBy>Jürgen Kirsten</cp:lastModifiedBy>
  <cp:revision>1</cp:revision>
  <dcterms:created xsi:type="dcterms:W3CDTF">2022-09-29T05:51:47Z</dcterms:created>
  <dcterms:modified xsi:type="dcterms:W3CDTF">2022-09-29T16:41:26Z</dcterms:modified>
  <cp:category/>
  <cp:contentStatus/>
</cp:coreProperties>
</file>