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14" documentId="11_62B7D7C5429D79698F0E7E08E092846FFE846344" xr6:coauthVersionLast="33" xr6:coauthVersionMax="33" xr10:uidLastSave="{800D9F7A-97C4-4854-A7C7-1559FDDAF4DB}"/>
  <bookViews>
    <workbookView xWindow="0" yWindow="470" windowWidth="25610" windowHeight="14340" xr2:uid="{00000000-000D-0000-FFFF-FFFF00000000}"/>
  </bookViews>
  <sheets>
    <sheet name="Stock Summary(SG)" sheetId="3" r:id="rId1"/>
    <sheet name="Transactions(SG)" sheetId="2" r:id="rId2"/>
  </sheets>
  <externalReferences>
    <externalReference r:id="rId3"/>
  </externalReferences>
  <definedNames>
    <definedName name="Cum_Cost" localSheetId="1">'Transactions(SG)'!$O$2:$O$200</definedName>
    <definedName name="Cum_CostSG">'Transactions(SG)'!$O$2:$O$200</definedName>
    <definedName name="Cum_Vol" localSheetId="1">'Transactions(SG)'!$J$2:$J$200</definedName>
    <definedName name="Cum_VolSG">'Transactions(SG)'!$J$2:$J$200</definedName>
    <definedName name="Gains_Losses" localSheetId="1">'Transactions(SG)'!$P$2:$P$200</definedName>
    <definedName name="Gains_LossesSG">'Transactions(SG)'!$P$2:$P$200</definedName>
    <definedName name="PrevRow" localSheetId="1">'Transactions(SG)'!$H$2:$H$200</definedName>
    <definedName name="PrevRowSG">'Transactions(SG)'!$H$2:$H$200</definedName>
    <definedName name="StockName" localSheetId="1">'Transactions(SG)'!$C$2:$C$200</definedName>
    <definedName name="StockNameSG">'Transactions(SG)'!$C$2:$C$200</definedName>
    <definedName name="Type" localSheetId="1">'Transactions(SG)'!$B$2:$B$200</definedName>
    <definedName name="TypeSG">'Transactions(SG)'!$B$2:$B$200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3" l="1"/>
  <c r="H5" i="3"/>
  <c r="H11" i="3"/>
  <c r="H16" i="3"/>
  <c r="I3" i="3" l="1" a="1"/>
  <c r="I3" i="3" s="1"/>
  <c r="I5" i="3" a="1"/>
  <c r="I5" i="3" s="1"/>
  <c r="I11" i="3" a="1"/>
  <c r="I11" i="3" s="1"/>
  <c r="I16" i="3" a="1"/>
  <c r="I16" i="3" s="1"/>
  <c r="G3" i="3" a="1"/>
  <c r="G3" i="3" s="1"/>
  <c r="G5" i="3" a="1"/>
  <c r="G5" i="3" s="1"/>
  <c r="G11" i="3" a="1"/>
  <c r="G11" i="3" s="1"/>
  <c r="G16" i="3" a="1"/>
  <c r="G16" i="3" s="1"/>
  <c r="H24" i="2" l="1" a="1"/>
  <c r="H24" i="2" s="1"/>
  <c r="K24" i="2"/>
  <c r="R24" i="2"/>
  <c r="H2" i="2" a="1"/>
  <c r="H2" i="2" s="1"/>
  <c r="H3" i="2" a="1"/>
  <c r="H3" i="2" s="1"/>
  <c r="H4" i="2" a="1"/>
  <c r="H4" i="2" s="1"/>
  <c r="I4" i="2" s="1"/>
  <c r="J4" i="2" s="1"/>
  <c r="H8" i="3" s="1"/>
  <c r="H5" i="2" a="1"/>
  <c r="H5" i="2" s="1"/>
  <c r="L5" i="2" s="1"/>
  <c r="H6" i="2" a="1"/>
  <c r="H6" i="2" s="1"/>
  <c r="H7" i="2" a="1"/>
  <c r="H7" i="2" s="1"/>
  <c r="L7" i="2" s="1"/>
  <c r="H8" i="2" a="1"/>
  <c r="H8" i="2" s="1"/>
  <c r="H9" i="2" a="1"/>
  <c r="H9" i="2" s="1"/>
  <c r="H10" i="2" a="1"/>
  <c r="H10" i="2" s="1"/>
  <c r="I10" i="2" s="1"/>
  <c r="J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I15" i="2" s="1"/>
  <c r="J15" i="2" s="1"/>
  <c r="H12" i="3" s="1"/>
  <c r="H16" i="2" a="1"/>
  <c r="H16" i="2" s="1"/>
  <c r="H17" i="2" a="1"/>
  <c r="H17" i="2" s="1"/>
  <c r="H18" i="2" a="1"/>
  <c r="H18" i="2" s="1"/>
  <c r="I18" i="2" s="1"/>
  <c r="J18" i="2" s="1"/>
  <c r="H19" i="2" a="1"/>
  <c r="H19" i="2" s="1"/>
  <c r="I19" i="2" s="1"/>
  <c r="J19" i="2" s="1"/>
  <c r="G15" i="3" s="1" a="1"/>
  <c r="G15" i="3" s="1"/>
  <c r="H20" i="2" a="1"/>
  <c r="H20" i="2" s="1"/>
  <c r="H21" i="2" a="1"/>
  <c r="H21" i="2" s="1"/>
  <c r="H22" i="2" a="1"/>
  <c r="H22" i="2" s="1"/>
  <c r="L22" i="2" s="1"/>
  <c r="O22" i="2" s="1"/>
  <c r="I2" i="3" s="1" a="1"/>
  <c r="I2" i="3" s="1"/>
  <c r="H23" i="2" a="1"/>
  <c r="H23" i="2" s="1"/>
  <c r="K15" i="2"/>
  <c r="K2" i="2"/>
  <c r="R2" i="2" s="1"/>
  <c r="K3" i="2"/>
  <c r="K8" i="2"/>
  <c r="R8" i="2" s="1"/>
  <c r="K9" i="2"/>
  <c r="K5" i="2"/>
  <c r="R5" i="2" s="1"/>
  <c r="L10" i="2"/>
  <c r="O10" i="2" s="1"/>
  <c r="K10" i="2"/>
  <c r="K16" i="2"/>
  <c r="K21" i="2"/>
  <c r="K7" i="2"/>
  <c r="K6" i="2"/>
  <c r="K11" i="2"/>
  <c r="R11" i="2" s="1"/>
  <c r="K13" i="2"/>
  <c r="R13" i="2" s="1"/>
  <c r="K14" i="2"/>
  <c r="R14" i="2" s="1"/>
  <c r="L4" i="2"/>
  <c r="O4" i="2" s="1"/>
  <c r="I8" i="3" s="1" a="1"/>
  <c r="I8" i="3" s="1"/>
  <c r="K4" i="2"/>
  <c r="K12" i="2"/>
  <c r="R12" i="2" s="1"/>
  <c r="K17" i="2"/>
  <c r="K20" i="2"/>
  <c r="K23" i="2"/>
  <c r="F2" i="3"/>
  <c r="M2" i="3"/>
  <c r="N2" i="3"/>
  <c r="F3" i="3"/>
  <c r="M3" i="3"/>
  <c r="N3" i="3"/>
  <c r="F4" i="3"/>
  <c r="M4" i="3"/>
  <c r="N4" i="3"/>
  <c r="F5" i="3"/>
  <c r="M5" i="3"/>
  <c r="N5" i="3"/>
  <c r="F6" i="3"/>
  <c r="M6" i="3"/>
  <c r="N6" i="3"/>
  <c r="F7" i="3"/>
  <c r="M7" i="3"/>
  <c r="N7" i="3"/>
  <c r="F8" i="3"/>
  <c r="M8" i="3"/>
  <c r="N8" i="3"/>
  <c r="F9" i="3"/>
  <c r="M9" i="3"/>
  <c r="N9" i="3"/>
  <c r="F10" i="3"/>
  <c r="M10" i="3"/>
  <c r="N10" i="3"/>
  <c r="F11" i="3"/>
  <c r="M11" i="3"/>
  <c r="N11" i="3"/>
  <c r="F12" i="3"/>
  <c r="M12" i="3"/>
  <c r="N12" i="3"/>
  <c r="F13" i="3"/>
  <c r="M13" i="3"/>
  <c r="N13" i="3"/>
  <c r="F14" i="3"/>
  <c r="M14" i="3"/>
  <c r="N14" i="3"/>
  <c r="F15" i="3"/>
  <c r="M15" i="3"/>
  <c r="N15" i="3"/>
  <c r="F16" i="3"/>
  <c r="M16" i="3"/>
  <c r="N16" i="3"/>
  <c r="M12" i="2"/>
  <c r="N12" i="2"/>
  <c r="P12" i="2"/>
  <c r="Q12" i="2"/>
  <c r="M15" i="2"/>
  <c r="N15" i="2"/>
  <c r="P15" i="2"/>
  <c r="Q15" i="2"/>
  <c r="R15" i="2"/>
  <c r="K22" i="2"/>
  <c r="R22" i="2" s="1"/>
  <c r="M22" i="2"/>
  <c r="N22" i="2"/>
  <c r="P22" i="2"/>
  <c r="Q22" i="2"/>
  <c r="M9" i="2"/>
  <c r="N9" i="2"/>
  <c r="P9" i="2"/>
  <c r="Q9" i="2"/>
  <c r="R9" i="2"/>
  <c r="M2" i="2"/>
  <c r="N2" i="2"/>
  <c r="P2" i="2"/>
  <c r="Q2" i="2"/>
  <c r="M3" i="2"/>
  <c r="N3" i="2"/>
  <c r="P3" i="2"/>
  <c r="Q3" i="2"/>
  <c r="R3" i="2"/>
  <c r="M8" i="2"/>
  <c r="N8" i="2"/>
  <c r="P8" i="2"/>
  <c r="Q8" i="2"/>
  <c r="M10" i="2"/>
  <c r="N10" i="2"/>
  <c r="P10" i="2"/>
  <c r="Q10" i="2"/>
  <c r="R10" i="2"/>
  <c r="M21" i="2"/>
  <c r="N21" i="2"/>
  <c r="P21" i="2"/>
  <c r="Q21" i="2"/>
  <c r="R21" i="2"/>
  <c r="M16" i="2"/>
  <c r="N16" i="2"/>
  <c r="P16" i="2"/>
  <c r="Q16" i="2"/>
  <c r="R16" i="2"/>
  <c r="M4" i="2"/>
  <c r="N4" i="2"/>
  <c r="P4" i="2"/>
  <c r="Q4" i="2"/>
  <c r="R4" i="2"/>
  <c r="I5" i="2"/>
  <c r="J5" i="2" s="1"/>
  <c r="M5" i="2"/>
  <c r="N5" i="2"/>
  <c r="P5" i="2"/>
  <c r="Q5" i="2"/>
  <c r="M6" i="2"/>
  <c r="N6" i="2"/>
  <c r="P6" i="2"/>
  <c r="Q6" i="2"/>
  <c r="R6" i="2"/>
  <c r="I7" i="2"/>
  <c r="J7" i="2" s="1"/>
  <c r="M7" i="2"/>
  <c r="N7" i="2"/>
  <c r="P7" i="2"/>
  <c r="Q7" i="2"/>
  <c r="R7" i="2"/>
  <c r="M11" i="2"/>
  <c r="N11" i="2"/>
  <c r="P11" i="2"/>
  <c r="Q11" i="2"/>
  <c r="M13" i="2"/>
  <c r="N13" i="2"/>
  <c r="P13" i="2"/>
  <c r="Q13" i="2"/>
  <c r="M14" i="2"/>
  <c r="N14" i="2"/>
  <c r="P14" i="2"/>
  <c r="Q14" i="2"/>
  <c r="M23" i="2"/>
  <c r="N23" i="2"/>
  <c r="P23" i="2"/>
  <c r="Q23" i="2"/>
  <c r="R23" i="2"/>
  <c r="M20" i="2"/>
  <c r="N20" i="2"/>
  <c r="P20" i="2"/>
  <c r="Q20" i="2"/>
  <c r="R20" i="2"/>
  <c r="M17" i="2"/>
  <c r="N17" i="2"/>
  <c r="P17" i="2"/>
  <c r="Q17" i="2"/>
  <c r="R17" i="2"/>
  <c r="K18" i="2"/>
  <c r="R18" i="2" s="1"/>
  <c r="M18" i="2"/>
  <c r="N18" i="2"/>
  <c r="P18" i="2"/>
  <c r="Q18" i="2"/>
  <c r="K19" i="2"/>
  <c r="L19" i="2"/>
  <c r="O19" i="2" s="1"/>
  <c r="I15" i="3" s="1" a="1"/>
  <c r="I15" i="3" s="1"/>
  <c r="M19" i="2"/>
  <c r="N19" i="2"/>
  <c r="P19" i="2"/>
  <c r="Q19" i="2"/>
  <c r="R19" i="2"/>
  <c r="H14" i="3" l="1"/>
  <c r="H15" i="3"/>
  <c r="G14" i="3" a="1"/>
  <c r="G14" i="3" s="1"/>
  <c r="G8" i="3" a="1"/>
  <c r="G8" i="3" s="1"/>
  <c r="G12" i="3" a="1"/>
  <c r="G12" i="3" s="1"/>
  <c r="L15" i="2"/>
  <c r="O15" i="2" s="1"/>
  <c r="I12" i="3" s="1" a="1"/>
  <c r="I12" i="3" s="1"/>
  <c r="I2" i="2"/>
  <c r="J2" i="2" s="1"/>
  <c r="L2" i="2"/>
  <c r="O2" i="2" s="1"/>
  <c r="I12" i="2"/>
  <c r="J12" i="2" s="1"/>
  <c r="H7" i="3" s="1"/>
  <c r="L12" i="2"/>
  <c r="O12" i="2" s="1"/>
  <c r="I7" i="3" s="1" a="1"/>
  <c r="I7" i="3" s="1"/>
  <c r="I22" i="2"/>
  <c r="J22" i="2" s="1"/>
  <c r="H2" i="3" s="1"/>
  <c r="I17" i="2"/>
  <c r="J17" i="2" s="1"/>
  <c r="L17" i="2"/>
  <c r="O17" i="2" s="1"/>
  <c r="O5" i="2"/>
  <c r="L18" i="2"/>
  <c r="O18" i="2" s="1"/>
  <c r="I14" i="3" s="1" a="1"/>
  <c r="I14" i="3" s="1"/>
  <c r="O7" i="2"/>
  <c r="I6" i="2"/>
  <c r="L16" i="2"/>
  <c r="I20" i="2"/>
  <c r="I11" i="2"/>
  <c r="L3" i="2"/>
  <c r="L11" i="2"/>
  <c r="I3" i="2"/>
  <c r="I16" i="2"/>
  <c r="L20" i="2"/>
  <c r="L6" i="2"/>
  <c r="G7" i="3" l="1" a="1"/>
  <c r="G7" i="3" s="1"/>
  <c r="J7" i="3" s="1"/>
  <c r="G2" i="3" a="1"/>
  <c r="G2" i="3" s="1"/>
  <c r="J2" i="3" s="1"/>
  <c r="O6" i="2"/>
  <c r="J20" i="2"/>
  <c r="J6" i="2"/>
  <c r="H9" i="3" s="1"/>
  <c r="O20" i="2"/>
  <c r="O3" i="2"/>
  <c r="J16" i="2"/>
  <c r="J11" i="2"/>
  <c r="J3" i="2"/>
  <c r="O11" i="2"/>
  <c r="O16" i="2"/>
  <c r="J5" i="3"/>
  <c r="J12" i="3"/>
  <c r="J15" i="3"/>
  <c r="L21" i="2"/>
  <c r="I8" i="2"/>
  <c r="L13" i="2"/>
  <c r="I13" i="2"/>
  <c r="L23" i="2"/>
  <c r="L8" i="2"/>
  <c r="I23" i="2"/>
  <c r="I21" i="2"/>
  <c r="G9" i="3" l="1" a="1"/>
  <c r="G9" i="3" s="1"/>
  <c r="I9" i="3" a="1"/>
  <c r="I9" i="3" s="1"/>
  <c r="O8" i="2"/>
  <c r="O23" i="2"/>
  <c r="J13" i="2"/>
  <c r="O13" i="2"/>
  <c r="J8" i="2"/>
  <c r="O21" i="2"/>
  <c r="I6" i="3" s="1" a="1"/>
  <c r="I6" i="3" s="1"/>
  <c r="J21" i="2"/>
  <c r="H6" i="3" s="1"/>
  <c r="J23" i="2"/>
  <c r="E15" i="3"/>
  <c r="K15" i="3"/>
  <c r="K5" i="3"/>
  <c r="E5" i="3"/>
  <c r="E7" i="3"/>
  <c r="K7" i="3"/>
  <c r="E12" i="3"/>
  <c r="K12" i="3"/>
  <c r="E2" i="3"/>
  <c r="K2" i="3"/>
  <c r="L9" i="2"/>
  <c r="L24" i="2"/>
  <c r="I14" i="2"/>
  <c r="I9" i="2"/>
  <c r="I24" i="2"/>
  <c r="L14" i="2"/>
  <c r="G6" i="3" l="1" a="1"/>
  <c r="G6" i="3" s="1"/>
  <c r="J6" i="3" s="1"/>
  <c r="J9" i="3"/>
  <c r="K9" i="3" s="1"/>
  <c r="O9" i="3" s="1"/>
  <c r="M24" i="2"/>
  <c r="P24" i="2" s="1"/>
  <c r="Q24" i="2" s="1"/>
  <c r="J24" i="2"/>
  <c r="H13" i="3" s="1"/>
  <c r="N24" i="2"/>
  <c r="O14" i="2"/>
  <c r="I10" i="3" s="1" a="1"/>
  <c r="I10" i="3" s="1"/>
  <c r="J14" i="2"/>
  <c r="H10" i="3" s="1"/>
  <c r="J9" i="2"/>
  <c r="H4" i="3" s="1"/>
  <c r="O9" i="2"/>
  <c r="I4" i="3" s="1" a="1"/>
  <c r="I4" i="3" s="1"/>
  <c r="J11" i="3"/>
  <c r="J3" i="3"/>
  <c r="J16" i="3"/>
  <c r="O12" i="3"/>
  <c r="P12" i="3"/>
  <c r="L12" i="3"/>
  <c r="O2" i="3"/>
  <c r="P2" i="3"/>
  <c r="L2" i="3"/>
  <c r="O5" i="3"/>
  <c r="P5" i="3"/>
  <c r="L5" i="3"/>
  <c r="O7" i="3"/>
  <c r="L7" i="3"/>
  <c r="P7" i="3"/>
  <c r="O15" i="3"/>
  <c r="L15" i="3"/>
  <c r="P15" i="3"/>
  <c r="G13" i="3" l="1" a="1"/>
  <c r="G13" i="3" s="1"/>
  <c r="E9" i="3"/>
  <c r="G10" i="3" a="1"/>
  <c r="G10" i="3" s="1"/>
  <c r="L9" i="3"/>
  <c r="G4" i="3" a="1"/>
  <c r="G4" i="3" s="1"/>
  <c r="J4" i="3" s="1"/>
  <c r="E4" i="3" s="1"/>
  <c r="P9" i="3"/>
  <c r="O24" i="2"/>
  <c r="J8" i="3"/>
  <c r="E16" i="3"/>
  <c r="K16" i="3"/>
  <c r="E11" i="3"/>
  <c r="K11" i="3"/>
  <c r="K3" i="3"/>
  <c r="E3" i="3"/>
  <c r="K6" i="3"/>
  <c r="E6" i="3"/>
  <c r="K4" i="3" l="1"/>
  <c r="O4" i="3" s="1"/>
  <c r="I13" i="3" a="1"/>
  <c r="I13" i="3" s="1"/>
  <c r="J13" i="3" s="1"/>
  <c r="O11" i="3"/>
  <c r="P11" i="3"/>
  <c r="L11" i="3"/>
  <c r="E8" i="3"/>
  <c r="K8" i="3"/>
  <c r="J14" i="3"/>
  <c r="O6" i="3"/>
  <c r="L6" i="3"/>
  <c r="P6" i="3"/>
  <c r="J10" i="3"/>
  <c r="O16" i="3"/>
  <c r="L16" i="3"/>
  <c r="P16" i="3"/>
  <c r="O3" i="3"/>
  <c r="L3" i="3"/>
  <c r="P3" i="3"/>
  <c r="L4" i="3" l="1"/>
  <c r="P4" i="3"/>
  <c r="E13" i="3"/>
  <c r="K13" i="3"/>
  <c r="O13" i="3" s="1"/>
  <c r="K14" i="3"/>
  <c r="E14" i="3"/>
  <c r="K10" i="3"/>
  <c r="E10" i="3"/>
  <c r="O8" i="3"/>
  <c r="L8" i="3"/>
  <c r="P8" i="3"/>
  <c r="L13" i="3" l="1"/>
  <c r="P13" i="3"/>
  <c r="O10" i="3"/>
  <c r="P10" i="3"/>
  <c r="L10" i="3"/>
  <c r="O14" i="3"/>
  <c r="L14" i="3"/>
  <c r="P14" i="3"/>
</calcChain>
</file>

<file path=xl/sharedStrings.xml><?xml version="1.0" encoding="utf-8"?>
<sst xmlns="http://schemas.openxmlformats.org/spreadsheetml/2006/main" count="127" uniqueCount="66">
  <si>
    <t>Nordic</t>
  </si>
  <si>
    <t>Buy</t>
  </si>
  <si>
    <t>Micro Mechanics</t>
  </si>
  <si>
    <t>IFAST</t>
  </si>
  <si>
    <t>Raffles Medical</t>
  </si>
  <si>
    <t>Capitaland Mall Trust</t>
  </si>
  <si>
    <t>UOB</t>
  </si>
  <si>
    <t>Straco</t>
  </si>
  <si>
    <t>Riverstone</t>
  </si>
  <si>
    <t>Starhill Global</t>
  </si>
  <si>
    <t>800 Super</t>
  </si>
  <si>
    <t>SGX</t>
  </si>
  <si>
    <t>Remarks</t>
  </si>
  <si>
    <t>Cash Flow</t>
  </si>
  <si>
    <t>Transaction Yield</t>
  </si>
  <si>
    <t>Gains/Losses</t>
  </si>
  <si>
    <t>Cum Cost</t>
  </si>
  <si>
    <t>Cost (per unit)</t>
  </si>
  <si>
    <t>Transaction Cost</t>
  </si>
  <si>
    <t>Prev Cost</t>
  </si>
  <si>
    <t>Transacted Value</t>
  </si>
  <si>
    <t>Cum Vol</t>
  </si>
  <si>
    <t>Prev Vol</t>
  </si>
  <si>
    <t>PrevRow</t>
  </si>
  <si>
    <t>Split</t>
  </si>
  <si>
    <t>Fees</t>
  </si>
  <si>
    <t xml:space="preserve">Price </t>
  </si>
  <si>
    <t>Vol</t>
  </si>
  <si>
    <t>StockName</t>
  </si>
  <si>
    <t>Type</t>
  </si>
  <si>
    <t>Date</t>
  </si>
  <si>
    <t>A MF</t>
  </si>
  <si>
    <t>S61</t>
  </si>
  <si>
    <t>SBS Transit</t>
  </si>
  <si>
    <t>MR7</t>
  </si>
  <si>
    <t>5DD</t>
  </si>
  <si>
    <t>AIY</t>
  </si>
  <si>
    <t>5TG</t>
  </si>
  <si>
    <t>U13</t>
  </si>
  <si>
    <t>UOI</t>
  </si>
  <si>
    <t>BSL</t>
  </si>
  <si>
    <t>C38U</t>
  </si>
  <si>
    <t>U11</t>
  </si>
  <si>
    <t>S68</t>
  </si>
  <si>
    <t>S85</t>
  </si>
  <si>
    <t>U96</t>
  </si>
  <si>
    <t>Sembcorp Industries</t>
  </si>
  <si>
    <t>AP4</t>
  </si>
  <si>
    <t>AWX</t>
  </si>
  <si>
    <t>AEM</t>
  </si>
  <si>
    <t>P40U</t>
  </si>
  <si>
    <t>Mkt Value</t>
  </si>
  <si>
    <t>Total Gain/Loss</t>
  </si>
  <si>
    <t>Dividends</t>
  </si>
  <si>
    <t>Real Gain/Loss</t>
  </si>
  <si>
    <t>Unreal(%)</t>
  </si>
  <si>
    <t>Unrealised Gain/Loss</t>
  </si>
  <si>
    <t>Cost (Per Unit)</t>
  </si>
  <si>
    <t>Cost</t>
  </si>
  <si>
    <t>Units</t>
  </si>
  <si>
    <t>Last Price Yield</t>
  </si>
  <si>
    <t>Yield on Cost</t>
  </si>
  <si>
    <t>Last DPU</t>
  </si>
  <si>
    <t>Price</t>
  </si>
  <si>
    <t>Stock Quote</t>
  </si>
  <si>
    <t>Sell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</si>
</sst>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8" x14ac:knownFonts="1">
    <font>
      <sz val="12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Arial"/>
      <family val="2"/>
    </font>
    <font>
      <sz val="12"/>
      <color theme="4"/>
      <name val="Arial"/>
      <family val="2"/>
    </font>
    <font>
      <b/>
      <sz val="12"/>
      <color theme="1"/>
      <name val="Arial"/>
      <family val="2"/>
    </font>
    <font>
      <sz val="14"/>
      <color rgb="FF3D3D3D"/>
      <name val="Verdana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10" fontId="2" fillId="0" borderId="0" xfId="1" applyNumberFormat="1" applyFont="1"/>
    <xf numFmtId="2" fontId="2" fillId="0" borderId="0" xfId="1" applyNumberFormat="1" applyFont="1"/>
    <xf numFmtId="0" fontId="3" fillId="0" borderId="0" xfId="1" applyFont="1"/>
    <xf numFmtId="164" fontId="3" fillId="0" borderId="0" xfId="1" applyNumberFormat="1" applyFont="1"/>
    <xf numFmtId="164" fontId="3" fillId="0" borderId="0" xfId="1" applyNumberFormat="1" applyFont="1" applyFill="1"/>
    <xf numFmtId="0" fontId="4" fillId="2" borderId="0" xfId="1" applyFont="1" applyFill="1"/>
    <xf numFmtId="0" fontId="1" fillId="0" borderId="0" xfId="1"/>
    <xf numFmtId="2" fontId="1" fillId="0" borderId="0" xfId="1" applyNumberFormat="1"/>
    <xf numFmtId="10" fontId="1" fillId="0" borderId="0" xfId="1" applyNumberFormat="1"/>
    <xf numFmtId="0" fontId="1" fillId="0" borderId="0" xfId="1" applyNumberFormat="1"/>
    <xf numFmtId="0" fontId="5" fillId="0" borderId="0" xfId="1" applyFont="1"/>
    <xf numFmtId="16" fontId="1" fillId="0" borderId="0" xfId="1" applyNumberFormat="1"/>
    <xf numFmtId="0" fontId="1" fillId="0" borderId="0" xfId="1" applyFont="1"/>
    <xf numFmtId="0" fontId="7" fillId="0" borderId="0" xfId="2" applyFont="1"/>
    <xf numFmtId="0" fontId="4" fillId="0" borderId="0" xfId="1" applyFont="1"/>
  </cellXfs>
  <cellStyles count="3">
    <cellStyle name="Normal" xfId="0" builtinId="0"/>
    <cellStyle name="Normal 2" xfId="1" xr:uid="{00000000-0005-0000-0000-000001000000}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nghaoliao\Dropbox\AC(Now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 Summary(US)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5"/>
  <sheetViews>
    <sheetView tabSelected="1" workbookViewId="0">
      <selection activeCell="H2" sqref="H2"/>
    </sheetView>
  </sheetViews>
  <sheetFormatPr defaultColWidth="10.83203125" defaultRowHeight="12.5" x14ac:dyDescent="0.25"/>
  <cols>
    <col min="1" max="1" width="21.08203125" style="8" bestFit="1" customWidth="1"/>
    <col min="2" max="2" width="12.83203125" style="8" bestFit="1" customWidth="1"/>
    <col min="3" max="3" width="8.08203125" style="8" bestFit="1" customWidth="1"/>
    <col min="4" max="4" width="10.08203125" style="8" bestFit="1" customWidth="1"/>
    <col min="5" max="5" width="13.58203125" style="10" bestFit="1" customWidth="1"/>
    <col min="6" max="6" width="16" style="8" bestFit="1" customWidth="1"/>
    <col min="7" max="7" width="12.58203125" style="8" bestFit="1" customWidth="1"/>
    <col min="8" max="8" width="12.58203125" style="8" customWidth="1"/>
    <col min="9" max="9" width="12.58203125" style="8" bestFit="1" customWidth="1"/>
    <col min="10" max="10" width="15.08203125" style="9" bestFit="1" customWidth="1"/>
    <col min="11" max="11" width="21.83203125" style="8" bestFit="1" customWidth="1"/>
    <col min="12" max="12" width="11.5" style="10" bestFit="1" customWidth="1"/>
    <col min="13" max="13" width="15.5" style="8" bestFit="1" customWidth="1"/>
    <col min="14" max="14" width="10.58203125" style="9" bestFit="1" customWidth="1"/>
    <col min="15" max="15" width="15.83203125" style="8" bestFit="1" customWidth="1"/>
    <col min="16" max="16" width="10.5" style="8" bestFit="1" customWidth="1"/>
    <col min="17" max="17" width="15.83203125" style="8" bestFit="1" customWidth="1"/>
    <col min="18" max="18" width="10.5" style="8" bestFit="1" customWidth="1"/>
    <col min="19" max="16384" width="10.83203125" style="8"/>
  </cols>
  <sheetData>
    <row r="1" spans="1:17" ht="15.5" x14ac:dyDescent="0.35">
      <c r="A1" s="16" t="s">
        <v>28</v>
      </c>
      <c r="B1" s="16" t="s">
        <v>64</v>
      </c>
      <c r="C1" s="16" t="s">
        <v>63</v>
      </c>
      <c r="D1" s="16" t="s">
        <v>62</v>
      </c>
      <c r="E1" s="16" t="s">
        <v>61</v>
      </c>
      <c r="F1" s="16" t="s">
        <v>60</v>
      </c>
      <c r="G1" s="16" t="s">
        <v>59</v>
      </c>
      <c r="H1" s="16" t="s">
        <v>59</v>
      </c>
      <c r="I1" s="16" t="s">
        <v>58</v>
      </c>
      <c r="J1" s="16" t="s">
        <v>57</v>
      </c>
      <c r="K1" s="16" t="s">
        <v>56</v>
      </c>
      <c r="L1" s="16" t="s">
        <v>55</v>
      </c>
      <c r="M1" s="16" t="s">
        <v>54</v>
      </c>
      <c r="N1" s="16" t="s">
        <v>53</v>
      </c>
      <c r="O1" s="16" t="s">
        <v>52</v>
      </c>
      <c r="P1" s="16" t="s">
        <v>51</v>
      </c>
      <c r="Q1" s="16" t="s">
        <v>12</v>
      </c>
    </row>
    <row r="2" spans="1:17" x14ac:dyDescent="0.25">
      <c r="A2" s="14" t="s">
        <v>9</v>
      </c>
      <c r="B2" s="14" t="s">
        <v>50</v>
      </c>
      <c r="C2" s="14">
        <v>0.69</v>
      </c>
      <c r="E2" s="10">
        <f t="shared" ref="E2:E16" ca="1" si="0">IF(J2&gt;0,D2/J2,0)</f>
        <v>0</v>
      </c>
      <c r="F2" s="10">
        <f t="shared" ref="F2:F16" si="1">D2/C2</f>
        <v>0</v>
      </c>
      <c r="G2" s="8">
        <f t="array" aca="1" ref="G2" ca="1">IFERROR(INDEX('Transactions(SG)'!$J$2:$J$24,SUMPRODUCT(MAX(('Transactions(SG)'!$C$2:$C$24=A2)*ROW('Transactions(SG)'!$C$2:$C$24)))-ROW('Transactions(SG)'!$J$2:$J$24)+1),"No Transactions")</f>
        <v>300</v>
      </c>
      <c r="H2" s="8">
        <f ca="1">IFERROR(INDEX('Transactions(SG)'!$J$2:$J$24,MATCH(_xlfn.AGGREGATE(14,6,1/(A2='Transactions(SG)'!$C$2:$C$24)*'Transactions(SG)'!$A$2:$A$24,1),'Transactions(SG)'!$A$2:$A$24,0)),"No Transaction")</f>
        <v>300</v>
      </c>
      <c r="I2" s="8">
        <f t="array" aca="1" ref="I2" ca="1">IFERROR(INDEX('Transactions(SG)'!$O$2:$O$24,SUMPRODUCT(MAX(('Transactions(SG)'!$C$2:$C$24=A2)*ROW('Transactions(SG)'!$C$2:$C$24)))-ROW('Transactions(SG)'!$O$2:$O$24)+1),"No Transactions")</f>
        <v>229.77999999999975</v>
      </c>
      <c r="J2" s="9">
        <f t="shared" ref="J2:J16" ca="1" si="2">IF(G2=0,0,I2/G2)</f>
        <v>0.76593333333333247</v>
      </c>
      <c r="K2" s="8">
        <f t="shared" ref="K2:K16" ca="1" si="3">(C2-J2)*G2</f>
        <v>-22.779999999999756</v>
      </c>
      <c r="L2" s="10">
        <f t="shared" ref="L2:L16" ca="1" si="4">IF(I2=0,0,K2/I2)</f>
        <v>-9.9138306205935167E-2</v>
      </c>
      <c r="M2" s="8" t="e">
        <f t="shared" ref="M2:M16" si="5">SUMIFS(Gains_Losses,StockName,B2,Type,"Sell")</f>
        <v>#NAME?</v>
      </c>
      <c r="N2" s="9" t="e">
        <f t="shared" ref="N2:N16" si="6">SUMIFS(Gains_Losses,StockName,B2,Type,"Div")</f>
        <v>#NAME?</v>
      </c>
      <c r="O2" s="9" t="e">
        <f t="shared" ref="O2:O16" ca="1" si="7">K2+M2+N2</f>
        <v>#NAME?</v>
      </c>
      <c r="P2" s="9">
        <f t="shared" ref="P2:P16" ca="1" si="8">I2+K2</f>
        <v>207</v>
      </c>
      <c r="Q2" s="13" t="s">
        <v>31</v>
      </c>
    </row>
    <row r="3" spans="1:17" ht="15.5" x14ac:dyDescent="0.35">
      <c r="A3" s="15" t="s">
        <v>49</v>
      </c>
      <c r="B3" s="14" t="s">
        <v>48</v>
      </c>
      <c r="C3" s="14">
        <v>1.58</v>
      </c>
      <c r="E3" s="10" t="e">
        <f t="shared" si="0"/>
        <v>#VALUE!</v>
      </c>
      <c r="F3" s="10">
        <f t="shared" si="1"/>
        <v>0</v>
      </c>
      <c r="G3" s="8" t="str">
        <f t="array" ref="G3">IFERROR(INDEX('Transactions(SG)'!$J$2:$J$24,SUMPRODUCT(MAX(('Transactions(SG)'!$C$2:$C$24=A3)*ROW('Transactions(SG)'!$C$2:$C$24)))-ROW('Transactions(SG)'!$J$2:$J$24)+1),"No Transactions")</f>
        <v>No Transactions</v>
      </c>
      <c r="H3" s="8" t="str">
        <f>IFERROR(INDEX('Transactions(SG)'!$J$2:$J$24,MATCH(_xlfn.AGGREGATE(14,6,1/(A3='Transactions(SG)'!$C$2:$C$24)*'Transactions(SG)'!$A$2:$A$24,1),'Transactions(SG)'!$A$2:$A$24,0)),"No Transaction")</f>
        <v>No Transaction</v>
      </c>
      <c r="I3" s="8" t="str">
        <f t="array" ref="I3">IFERROR(INDEX('Transactions(SG)'!$O$2:$O$24,SUMPRODUCT(MAX(('Transactions(SG)'!$C$2:$C$24=A3)*ROW('Transactions(SG)'!$C$2:$C$24)))-ROW('Transactions(SG)'!$O$2:$O$24)+1),"No Transactions")</f>
        <v>No Transactions</v>
      </c>
      <c r="J3" s="9" t="e">
        <f t="shared" si="2"/>
        <v>#VALUE!</v>
      </c>
      <c r="K3" s="8" t="e">
        <f t="shared" si="3"/>
        <v>#VALUE!</v>
      </c>
      <c r="L3" s="10" t="e">
        <f t="shared" si="4"/>
        <v>#VALUE!</v>
      </c>
      <c r="M3" s="8" t="e">
        <f t="shared" si="5"/>
        <v>#NAME?</v>
      </c>
      <c r="N3" s="9" t="e">
        <f t="shared" si="6"/>
        <v>#NAME?</v>
      </c>
      <c r="O3" s="9" t="e">
        <f t="shared" si="7"/>
        <v>#VALUE!</v>
      </c>
      <c r="P3" s="9" t="e">
        <f t="shared" si="8"/>
        <v>#VALUE!</v>
      </c>
      <c r="Q3" s="13" t="s">
        <v>31</v>
      </c>
    </row>
    <row r="4" spans="1:17" ht="15.5" x14ac:dyDescent="0.35">
      <c r="A4" s="15" t="s">
        <v>8</v>
      </c>
      <c r="B4" s="14" t="s">
        <v>47</v>
      </c>
      <c r="C4" s="14">
        <v>1.01</v>
      </c>
      <c r="E4" s="10">
        <f t="shared" ca="1" si="0"/>
        <v>0</v>
      </c>
      <c r="F4" s="10">
        <f t="shared" si="1"/>
        <v>0</v>
      </c>
      <c r="G4" s="8">
        <f t="array" aca="1" ref="G4" ca="1">IFERROR(INDEX('Transactions(SG)'!$J$2:$J$24,SUMPRODUCT(MAX(('Transactions(SG)'!$C$2:$C$24=A4)*ROW('Transactions(SG)'!$C$2:$C$24)))-ROW('Transactions(SG)'!$J$2:$J$24)+1),"No Transactions")</f>
        <v>1000</v>
      </c>
      <c r="H4" s="8">
        <f ca="1">IFERROR(INDEX('Transactions(SG)'!$J$2:$J$24,MATCH(_xlfn.AGGREGATE(14,6,1/(A4='Transactions(SG)'!$C$2:$C$24)*'Transactions(SG)'!$A$2:$A$24,1),'Transactions(SG)'!$A$2:$A$24,0)),"No Transaction")</f>
        <v>1000</v>
      </c>
      <c r="I4" s="8">
        <f t="array" aca="1" ref="I4" ca="1">IFERROR(INDEX('Transactions(SG)'!$O$2:$O$24,SUMPRODUCT(MAX(('Transactions(SG)'!$C$2:$C$24=A4)*ROW('Transactions(SG)'!$C$2:$C$24)))-ROW('Transactions(SG)'!$O$2:$O$24)+1),"No Transactions")</f>
        <v>1072.3599999999988</v>
      </c>
      <c r="J4" s="9">
        <f t="shared" ca="1" si="2"/>
        <v>1.0723599999999989</v>
      </c>
      <c r="K4" s="8">
        <f t="shared" ca="1" si="3"/>
        <v>-62.359999999998863</v>
      </c>
      <c r="L4" s="10">
        <f t="shared" ca="1" si="4"/>
        <v>-5.8152113096347248E-2</v>
      </c>
      <c r="M4" s="8" t="e">
        <f t="shared" si="5"/>
        <v>#NAME?</v>
      </c>
      <c r="N4" s="9" t="e">
        <f t="shared" si="6"/>
        <v>#NAME?</v>
      </c>
      <c r="O4" s="9" t="e">
        <f t="shared" ca="1" si="7"/>
        <v>#NAME?</v>
      </c>
      <c r="P4" s="9">
        <f t="shared" ca="1" si="8"/>
        <v>1009.9999999999999</v>
      </c>
      <c r="Q4" s="13" t="s">
        <v>31</v>
      </c>
    </row>
    <row r="5" spans="1:17" ht="15.5" x14ac:dyDescent="0.35">
      <c r="A5" s="15" t="s">
        <v>46</v>
      </c>
      <c r="B5" s="14" t="s">
        <v>45</v>
      </c>
      <c r="C5" s="14">
        <v>3.09</v>
      </c>
      <c r="E5" s="10" t="e">
        <f t="shared" si="0"/>
        <v>#VALUE!</v>
      </c>
      <c r="F5" s="10">
        <f t="shared" si="1"/>
        <v>0</v>
      </c>
      <c r="G5" s="8" t="str">
        <f t="array" ref="G5">IFERROR(INDEX('Transactions(SG)'!$J$2:$J$24,SUMPRODUCT(MAX(('Transactions(SG)'!$C$2:$C$24=A5)*ROW('Transactions(SG)'!$C$2:$C$24)))-ROW('Transactions(SG)'!$J$2:$J$24)+1),"No Transactions")</f>
        <v>No Transactions</v>
      </c>
      <c r="H5" s="8" t="str">
        <f>IFERROR(INDEX('Transactions(SG)'!$J$2:$J$24,MATCH(_xlfn.AGGREGATE(14,6,1/(A5='Transactions(SG)'!$C$2:$C$24)*'Transactions(SG)'!$A$2:$A$24,1),'Transactions(SG)'!$A$2:$A$24,0)),"No Transaction")</f>
        <v>No Transaction</v>
      </c>
      <c r="I5" s="8" t="str">
        <f t="array" ref="I5">IFERROR(INDEX('Transactions(SG)'!$O$2:$O$24,SUMPRODUCT(MAX(('Transactions(SG)'!$C$2:$C$24=A5)*ROW('Transactions(SG)'!$C$2:$C$24)))-ROW('Transactions(SG)'!$O$2:$O$24)+1),"No Transactions")</f>
        <v>No Transactions</v>
      </c>
      <c r="J5" s="9" t="e">
        <f t="shared" si="2"/>
        <v>#VALUE!</v>
      </c>
      <c r="K5" s="8" t="e">
        <f t="shared" si="3"/>
        <v>#VALUE!</v>
      </c>
      <c r="L5" s="10" t="e">
        <f t="shared" si="4"/>
        <v>#VALUE!</v>
      </c>
      <c r="M5" s="8" t="e">
        <f t="shared" si="5"/>
        <v>#NAME?</v>
      </c>
      <c r="N5" s="9" t="e">
        <f t="shared" si="6"/>
        <v>#NAME?</v>
      </c>
      <c r="O5" s="9" t="e">
        <f t="shared" si="7"/>
        <v>#VALUE!</v>
      </c>
      <c r="P5" s="9" t="e">
        <f t="shared" si="8"/>
        <v>#VALUE!</v>
      </c>
      <c r="Q5" s="13" t="s">
        <v>31</v>
      </c>
    </row>
    <row r="6" spans="1:17" ht="15.5" x14ac:dyDescent="0.35">
      <c r="A6" s="15" t="s">
        <v>7</v>
      </c>
      <c r="B6" s="14" t="s">
        <v>44</v>
      </c>
      <c r="C6" s="14">
        <v>0.76500000000000001</v>
      </c>
      <c r="E6" s="10">
        <f t="shared" ca="1" si="0"/>
        <v>0</v>
      </c>
      <c r="F6" s="10">
        <f t="shared" si="1"/>
        <v>0</v>
      </c>
      <c r="G6" s="8">
        <f t="array" aca="1" ref="G6" ca="1">IFERROR(INDEX('Transactions(SG)'!$J$2:$J$24,SUMPRODUCT(MAX(('Transactions(SG)'!$C$2:$C$24=A6)*ROW('Transactions(SG)'!$C$2:$C$24)))-ROW('Transactions(SG)'!$J$2:$J$24)+1),"No Transactions")</f>
        <v>800</v>
      </c>
      <c r="H6" s="8">
        <f ca="1">IFERROR(INDEX('Transactions(SG)'!$J$2:$J$24,MATCH(_xlfn.AGGREGATE(14,6,1/(A6='Transactions(SG)'!$C$2:$C$24)*'Transactions(SG)'!$A$2:$A$24,1),'Transactions(SG)'!$A$2:$A$24,0)),"No Transaction")</f>
        <v>800</v>
      </c>
      <c r="I6" s="8">
        <f t="array" aca="1" ref="I6" ca="1">IFERROR(INDEX('Transactions(SG)'!$O$2:$O$24,SUMPRODUCT(MAX(('Transactions(SG)'!$C$2:$C$24=A6)*ROW('Transactions(SG)'!$C$2:$C$24)))-ROW('Transactions(SG)'!$O$2:$O$24)+1),"No Transactions")</f>
        <v>736.89000000000033</v>
      </c>
      <c r="J6" s="9">
        <f t="shared" ca="1" si="2"/>
        <v>0.92111250000000044</v>
      </c>
      <c r="K6" s="8">
        <f t="shared" ca="1" si="3"/>
        <v>-124.89000000000034</v>
      </c>
      <c r="L6" s="10">
        <f t="shared" ca="1" si="4"/>
        <v>-0.16948255506249277</v>
      </c>
      <c r="M6" s="8" t="e">
        <f t="shared" si="5"/>
        <v>#NAME?</v>
      </c>
      <c r="N6" s="9" t="e">
        <f t="shared" si="6"/>
        <v>#NAME?</v>
      </c>
      <c r="O6" s="9" t="e">
        <f t="shared" ca="1" si="7"/>
        <v>#NAME?</v>
      </c>
      <c r="P6" s="9">
        <f t="shared" ca="1" si="8"/>
        <v>612</v>
      </c>
      <c r="Q6" s="13" t="s">
        <v>31</v>
      </c>
    </row>
    <row r="7" spans="1:17" ht="15.5" x14ac:dyDescent="0.35">
      <c r="A7" s="15" t="s">
        <v>11</v>
      </c>
      <c r="B7" s="14" t="s">
        <v>43</v>
      </c>
      <c r="C7" s="14">
        <v>7.67</v>
      </c>
      <c r="E7" s="10">
        <f t="shared" ca="1" si="0"/>
        <v>0</v>
      </c>
      <c r="F7" s="10">
        <f t="shared" si="1"/>
        <v>0</v>
      </c>
      <c r="G7" s="8">
        <f t="array" aca="1" ref="G7" ca="1">IFERROR(INDEX('Transactions(SG)'!$J$2:$J$24,SUMPRODUCT(MAX(('Transactions(SG)'!$C$2:$C$24=A7)*ROW('Transactions(SG)'!$C$2:$C$24)))-ROW('Transactions(SG)'!$J$2:$J$24)+1),"No Transactions")</f>
        <v>400</v>
      </c>
      <c r="H7" s="8">
        <f ca="1">IFERROR(INDEX('Transactions(SG)'!$J$2:$J$24,MATCH(_xlfn.AGGREGATE(14,6,1/(A7='Transactions(SG)'!$C$2:$C$24)*'Transactions(SG)'!$A$2:$A$24,1),'Transactions(SG)'!$A$2:$A$24,0)),"No Transaction")</f>
        <v>400</v>
      </c>
      <c r="I7" s="8">
        <f t="array" aca="1" ref="I7" ca="1">IFERROR(INDEX('Transactions(SG)'!$O$2:$O$24,SUMPRODUCT(MAX(('Transactions(SG)'!$C$2:$C$24=A7)*ROW('Transactions(SG)'!$C$2:$C$24)))-ROW('Transactions(SG)'!$O$2:$O$24)+1),"No Transactions")</f>
        <v>2978.5400000000009</v>
      </c>
      <c r="J7" s="9">
        <f t="shared" ca="1" si="2"/>
        <v>7.4463500000000025</v>
      </c>
      <c r="K7" s="8">
        <f t="shared" ca="1" si="3"/>
        <v>89.459999999998985</v>
      </c>
      <c r="L7" s="10">
        <f t="shared" ca="1" si="4"/>
        <v>3.0034849288577276E-2</v>
      </c>
      <c r="M7" s="8" t="e">
        <f t="shared" si="5"/>
        <v>#NAME?</v>
      </c>
      <c r="N7" s="9" t="e">
        <f t="shared" si="6"/>
        <v>#NAME?</v>
      </c>
      <c r="O7" s="9" t="e">
        <f t="shared" ca="1" si="7"/>
        <v>#NAME?</v>
      </c>
      <c r="P7" s="9">
        <f t="shared" ca="1" si="8"/>
        <v>3068</v>
      </c>
      <c r="Q7" s="13" t="s">
        <v>31</v>
      </c>
    </row>
    <row r="8" spans="1:17" ht="15.5" x14ac:dyDescent="0.35">
      <c r="A8" s="15" t="s">
        <v>6</v>
      </c>
      <c r="B8" s="14" t="s">
        <v>42</v>
      </c>
      <c r="C8" s="14">
        <v>29.9</v>
      </c>
      <c r="E8" s="10">
        <f t="shared" ca="1" si="0"/>
        <v>0</v>
      </c>
      <c r="F8" s="10">
        <f t="shared" si="1"/>
        <v>0</v>
      </c>
      <c r="G8" s="8">
        <f t="array" aca="1" ref="G8" ca="1">IFERROR(INDEX('Transactions(SG)'!$J$2:$J$24,SUMPRODUCT(MAX(('Transactions(SG)'!$C$2:$C$24=A8)*ROW('Transactions(SG)'!$C$2:$C$24)))-ROW('Transactions(SG)'!$J$2:$J$24)+1),"No Transactions")</f>
        <v>200</v>
      </c>
      <c r="H8" s="8">
        <f ca="1">IFERROR(INDEX('Transactions(SG)'!$J$2:$J$24,MATCH(_xlfn.AGGREGATE(14,6,1/(A8='Transactions(SG)'!$C$2:$C$24)*'Transactions(SG)'!$A$2:$A$24,1),'Transactions(SG)'!$A$2:$A$24,0)),"No Transaction")</f>
        <v>200</v>
      </c>
      <c r="I8" s="8">
        <f t="array" aca="1" ref="I8" ca="1">IFERROR(INDEX('Transactions(SG)'!$O$2:$O$24,SUMPRODUCT(MAX(('Transactions(SG)'!$C$2:$C$24=A8)*ROW('Transactions(SG)'!$C$2:$C$24)))-ROW('Transactions(SG)'!$O$2:$O$24)+1),"No Transactions")</f>
        <v>3745.2900000000009</v>
      </c>
      <c r="J8" s="9">
        <f t="shared" ca="1" si="2"/>
        <v>18.726450000000003</v>
      </c>
      <c r="K8" s="8">
        <f t="shared" ca="1" si="3"/>
        <v>2234.7099999999991</v>
      </c>
      <c r="L8" s="10">
        <f t="shared" ca="1" si="4"/>
        <v>0.59667208680769679</v>
      </c>
      <c r="M8" s="8" t="e">
        <f t="shared" si="5"/>
        <v>#NAME?</v>
      </c>
      <c r="N8" s="9" t="e">
        <f t="shared" si="6"/>
        <v>#NAME?</v>
      </c>
      <c r="O8" s="9" t="e">
        <f t="shared" ca="1" si="7"/>
        <v>#NAME?</v>
      </c>
      <c r="P8" s="9">
        <f t="shared" ca="1" si="8"/>
        <v>5980</v>
      </c>
      <c r="Q8" s="13" t="s">
        <v>31</v>
      </c>
    </row>
    <row r="9" spans="1:17" ht="15.5" x14ac:dyDescent="0.35">
      <c r="A9" s="15" t="s">
        <v>5</v>
      </c>
      <c r="B9" s="14" t="s">
        <v>41</v>
      </c>
      <c r="C9" s="14">
        <v>2.08</v>
      </c>
      <c r="E9" s="10">
        <f t="shared" ca="1" si="0"/>
        <v>0</v>
      </c>
      <c r="F9" s="10">
        <f t="shared" si="1"/>
        <v>0</v>
      </c>
      <c r="G9" s="8">
        <f t="array" aca="1" ref="G9" ca="1">IFERROR(INDEX('Transactions(SG)'!$J$2:$J$24,SUMPRODUCT(MAX(('Transactions(SG)'!$C$2:$C$24=A9)*ROW('Transactions(SG)'!$C$2:$C$24)))-ROW('Transactions(SG)'!$J$2:$J$24)+1),"No Transactions")</f>
        <v>50</v>
      </c>
      <c r="H9" s="8">
        <f ca="1">IFERROR(INDEX('Transactions(SG)'!$J$2:$J$24,MATCH(_xlfn.AGGREGATE(14,6,1/(A9='Transactions(SG)'!$C$2:$C$24)*'Transactions(SG)'!$A$2:$A$24,1),'Transactions(SG)'!$A$2:$A$24,0)),"No Transaction")</f>
        <v>50</v>
      </c>
      <c r="I9" s="8">
        <f t="array" aca="1" ref="I9" ca="1">IFERROR(INDEX('Transactions(SG)'!$O$2:$O$24,SUMPRODUCT(MAX(('Transactions(SG)'!$C$2:$C$24=A9)*ROW('Transactions(SG)'!$C$2:$C$24)))-ROW('Transactions(SG)'!$O$2:$O$24)+1),"No Transactions")</f>
        <v>163.65000000000109</v>
      </c>
      <c r="J9" s="9">
        <f t="shared" ca="1" si="2"/>
        <v>3.2730000000000219</v>
      </c>
      <c r="K9" s="8">
        <f t="shared" ca="1" si="3"/>
        <v>-59.650000000001093</v>
      </c>
      <c r="L9" s="10">
        <f t="shared" ca="1" si="4"/>
        <v>-0.36449740299419919</v>
      </c>
      <c r="M9" s="8" t="e">
        <f t="shared" si="5"/>
        <v>#NAME?</v>
      </c>
      <c r="N9" s="9" t="e">
        <f t="shared" si="6"/>
        <v>#NAME?</v>
      </c>
      <c r="O9" s="9" t="e">
        <f t="shared" ca="1" si="7"/>
        <v>#NAME?</v>
      </c>
      <c r="P9" s="9">
        <f t="shared" ca="1" si="8"/>
        <v>104</v>
      </c>
      <c r="Q9" s="13" t="s">
        <v>31</v>
      </c>
    </row>
    <row r="10" spans="1:17" x14ac:dyDescent="0.25">
      <c r="A10" s="8" t="s">
        <v>4</v>
      </c>
      <c r="B10" s="14" t="s">
        <v>40</v>
      </c>
      <c r="C10" s="8">
        <v>1.0900000000000001</v>
      </c>
      <c r="E10" s="10">
        <f t="shared" ca="1" si="0"/>
        <v>0</v>
      </c>
      <c r="F10" s="10">
        <f t="shared" si="1"/>
        <v>0</v>
      </c>
      <c r="G10" s="8">
        <f t="array" aca="1" ref="G10" ca="1">IFERROR(INDEX('Transactions(SG)'!$J$2:$J$24,SUMPRODUCT(MAX(('Transactions(SG)'!$C$2:$C$24=A10)*ROW('Transactions(SG)'!$C$2:$C$24)))-ROW('Transactions(SG)'!$J$2:$J$24)+1),"No Transactions")</f>
        <v>570</v>
      </c>
      <c r="H10" s="8">
        <f ca="1">IFERROR(INDEX('Transactions(SG)'!$J$2:$J$24,MATCH(_xlfn.AGGREGATE(14,6,1/(A10='Transactions(SG)'!$C$2:$C$24)*'Transactions(SG)'!$A$2:$A$24,1),'Transactions(SG)'!$A$2:$A$24,0)),"No Transaction")</f>
        <v>570</v>
      </c>
      <c r="I10" s="8">
        <f t="array" aca="1" ref="I10" ca="1">IFERROR(INDEX('Transactions(SG)'!$O$2:$O$24,SUMPRODUCT(MAX(('Transactions(SG)'!$C$2:$C$24=A10)*ROW('Transactions(SG)'!$C$2:$C$24)))-ROW('Transactions(SG)'!$O$2:$O$24)+1),"No Transactions")</f>
        <v>926.69</v>
      </c>
      <c r="J10" s="9">
        <f t="shared" ca="1" si="2"/>
        <v>1.6257719298245614</v>
      </c>
      <c r="K10" s="8">
        <f t="shared" ca="1" si="3"/>
        <v>-305.39</v>
      </c>
      <c r="L10" s="10">
        <f t="shared" ca="1" si="4"/>
        <v>-0.32954925595398671</v>
      </c>
      <c r="M10" s="8" t="e">
        <f t="shared" si="5"/>
        <v>#NAME?</v>
      </c>
      <c r="N10" s="9" t="e">
        <f t="shared" si="6"/>
        <v>#NAME?</v>
      </c>
      <c r="O10" s="9" t="e">
        <f t="shared" ca="1" si="7"/>
        <v>#NAME?</v>
      </c>
      <c r="P10" s="9">
        <f t="shared" ca="1" si="8"/>
        <v>621.30000000000007</v>
      </c>
      <c r="Q10" s="13" t="s">
        <v>31</v>
      </c>
    </row>
    <row r="11" spans="1:17" x14ac:dyDescent="0.25">
      <c r="A11" s="8" t="s">
        <v>39</v>
      </c>
      <c r="B11" s="14" t="s">
        <v>38</v>
      </c>
      <c r="C11" s="8">
        <v>7.45</v>
      </c>
      <c r="E11" s="10" t="e">
        <f t="shared" si="0"/>
        <v>#VALUE!</v>
      </c>
      <c r="F11" s="10">
        <f t="shared" si="1"/>
        <v>0</v>
      </c>
      <c r="G11" s="8" t="str">
        <f t="array" ref="G11">IFERROR(INDEX('Transactions(SG)'!$J$2:$J$24,SUMPRODUCT(MAX(('Transactions(SG)'!$C$2:$C$24=A11)*ROW('Transactions(SG)'!$C$2:$C$24)))-ROW('Transactions(SG)'!$J$2:$J$24)+1),"No Transactions")</f>
        <v>No Transactions</v>
      </c>
      <c r="H11" s="8" t="str">
        <f>IFERROR(INDEX('Transactions(SG)'!$J$2:$J$24,MATCH(_xlfn.AGGREGATE(14,6,1/(A11='Transactions(SG)'!$C$2:$C$24)*'Transactions(SG)'!$A$2:$A$24,1),'Transactions(SG)'!$A$2:$A$24,0)),"No Transaction")</f>
        <v>No Transaction</v>
      </c>
      <c r="I11" s="8" t="str">
        <f t="array" ref="I11">IFERROR(INDEX('Transactions(SG)'!$O$2:$O$24,SUMPRODUCT(MAX(('Transactions(SG)'!$C$2:$C$24=A11)*ROW('Transactions(SG)'!$C$2:$C$24)))-ROW('Transactions(SG)'!$O$2:$O$24)+1),"No Transactions")</f>
        <v>No Transactions</v>
      </c>
      <c r="J11" s="9" t="e">
        <f t="shared" si="2"/>
        <v>#VALUE!</v>
      </c>
      <c r="K11" s="8" t="e">
        <f t="shared" si="3"/>
        <v>#VALUE!</v>
      </c>
      <c r="L11" s="10" t="e">
        <f t="shared" si="4"/>
        <v>#VALUE!</v>
      </c>
      <c r="M11" s="8" t="e">
        <f t="shared" si="5"/>
        <v>#NAME?</v>
      </c>
      <c r="N11" s="9" t="e">
        <f t="shared" si="6"/>
        <v>#NAME?</v>
      </c>
      <c r="O11" s="9" t="e">
        <f t="shared" si="7"/>
        <v>#VALUE!</v>
      </c>
      <c r="P11" s="9" t="e">
        <f t="shared" si="8"/>
        <v>#VALUE!</v>
      </c>
      <c r="Q11" s="13" t="s">
        <v>31</v>
      </c>
    </row>
    <row r="12" spans="1:17" x14ac:dyDescent="0.25">
      <c r="A12" s="8" t="s">
        <v>10</v>
      </c>
      <c r="B12" s="14" t="s">
        <v>37</v>
      </c>
      <c r="C12" s="8">
        <v>1.1100000000000001</v>
      </c>
      <c r="E12" s="10">
        <f t="shared" ca="1" si="0"/>
        <v>0</v>
      </c>
      <c r="F12" s="10">
        <f t="shared" si="1"/>
        <v>0</v>
      </c>
      <c r="G12" s="8">
        <f t="array" aca="1" ref="G12" ca="1">IFERROR(INDEX('Transactions(SG)'!$J$2:$J$24,SUMPRODUCT(MAX(('Transactions(SG)'!$C$2:$C$24=A12)*ROW('Transactions(SG)'!$C$2:$C$24)))-ROW('Transactions(SG)'!$J$2:$J$24)+1),"No Transactions")</f>
        <v>200</v>
      </c>
      <c r="H12" s="8">
        <f ca="1">IFERROR(INDEX('Transactions(SG)'!$J$2:$J$24,MATCH(_xlfn.AGGREGATE(14,6,1/(A12='Transactions(SG)'!$C$2:$C$24)*'Transactions(SG)'!$A$2:$A$24,1),'Transactions(SG)'!$A$2:$A$24,0)),"No Transaction")</f>
        <v>200</v>
      </c>
      <c r="I12" s="8">
        <f t="array" aca="1" ref="I12" ca="1">IFERROR(INDEX('Transactions(SG)'!$O$2:$O$24,SUMPRODUCT(MAX(('Transactions(SG)'!$C$2:$C$24=A12)*ROW('Transactions(SG)'!$C$2:$C$24)))-ROW('Transactions(SG)'!$O$2:$O$24)+1),"No Transactions")</f>
        <v>276.44000000000051</v>
      </c>
      <c r="J12" s="9">
        <f t="shared" ca="1" si="2"/>
        <v>1.3822000000000025</v>
      </c>
      <c r="K12" s="8">
        <f t="shared" ca="1" si="3"/>
        <v>-54.440000000000488</v>
      </c>
      <c r="L12" s="10">
        <f t="shared" ca="1" si="4"/>
        <v>-0.19693242656634491</v>
      </c>
      <c r="M12" s="8" t="e">
        <f t="shared" si="5"/>
        <v>#NAME?</v>
      </c>
      <c r="N12" s="9" t="e">
        <f t="shared" si="6"/>
        <v>#NAME?</v>
      </c>
      <c r="O12" s="9" t="e">
        <f t="shared" ca="1" si="7"/>
        <v>#NAME?</v>
      </c>
      <c r="P12" s="9">
        <f t="shared" ca="1" si="8"/>
        <v>222.00000000000003</v>
      </c>
      <c r="Q12" s="13" t="s">
        <v>31</v>
      </c>
    </row>
    <row r="13" spans="1:17" x14ac:dyDescent="0.25">
      <c r="A13" s="8" t="s">
        <v>3</v>
      </c>
      <c r="B13" s="14" t="s">
        <v>36</v>
      </c>
      <c r="C13" s="8">
        <v>0.995</v>
      </c>
      <c r="E13" s="10">
        <f t="shared" ca="1" si="0"/>
        <v>0</v>
      </c>
      <c r="F13" s="10">
        <f t="shared" si="1"/>
        <v>0</v>
      </c>
      <c r="G13" s="8">
        <f t="array" aca="1" ref="G13" ca="1">IFERROR(INDEX('Transactions(SG)'!$J$2:$J$24,SUMPRODUCT(MAX(('Transactions(SG)'!$C$2:$C$24=A13)*ROW('Transactions(SG)'!$C$2:$C$24)))-ROW('Transactions(SG)'!$J$2:$J$24)+1),"No Transactions")</f>
        <v>200</v>
      </c>
      <c r="H13" s="8">
        <f ca="1">IFERROR(INDEX('Transactions(SG)'!$J$2:$J$24,MATCH(_xlfn.AGGREGATE(14,6,1/(A13='Transactions(SG)'!$C$2:$C$24)*'Transactions(SG)'!$A$2:$A$24,1),'Transactions(SG)'!$A$2:$A$24,0)),"No Transaction")</f>
        <v>200</v>
      </c>
      <c r="I13" s="8">
        <f t="array" aca="1" ref="I13" ca="1">IFERROR(INDEX('Transactions(SG)'!$O$2:$O$24,SUMPRODUCT(MAX(('Transactions(SG)'!$C$2:$C$24=A13)*ROW('Transactions(SG)'!$C$2:$C$24)))-ROW('Transactions(SG)'!$O$2:$O$24)+1),"No Transactions")</f>
        <v>228.38620689655176</v>
      </c>
      <c r="J13" s="9">
        <f t="shared" ca="1" si="2"/>
        <v>1.1419310344827587</v>
      </c>
      <c r="K13" s="8">
        <f t="shared" ca="1" si="3"/>
        <v>-29.386206896551737</v>
      </c>
      <c r="L13" s="10">
        <f t="shared" ca="1" si="4"/>
        <v>-0.12866892136731492</v>
      </c>
      <c r="M13" s="8" t="e">
        <f t="shared" si="5"/>
        <v>#NAME?</v>
      </c>
      <c r="N13" s="9" t="e">
        <f t="shared" si="6"/>
        <v>#NAME?</v>
      </c>
      <c r="O13" s="9" t="e">
        <f t="shared" ca="1" si="7"/>
        <v>#NAME?</v>
      </c>
      <c r="P13" s="9">
        <f t="shared" ca="1" si="8"/>
        <v>199.00000000000003</v>
      </c>
      <c r="Q13" s="13" t="s">
        <v>31</v>
      </c>
    </row>
    <row r="14" spans="1:17" x14ac:dyDescent="0.25">
      <c r="A14" s="8" t="s">
        <v>2</v>
      </c>
      <c r="B14" s="14" t="s">
        <v>35</v>
      </c>
      <c r="C14" s="8">
        <v>1.92</v>
      </c>
      <c r="E14" s="10">
        <f t="shared" ca="1" si="0"/>
        <v>0</v>
      </c>
      <c r="F14" s="10">
        <f t="shared" si="1"/>
        <v>0</v>
      </c>
      <c r="G14" s="8">
        <f t="array" aca="1" ref="G14" ca="1">IFERROR(INDEX('Transactions(SG)'!$J$2:$J$24,SUMPRODUCT(MAX(('Transactions(SG)'!$C$2:$C$24=A14)*ROW('Transactions(SG)'!$C$2:$C$24)))-ROW('Transactions(SG)'!$J$2:$J$24)+1),"No Transactions")</f>
        <v>100</v>
      </c>
      <c r="H14" s="8">
        <f ca="1">IFERROR(INDEX('Transactions(SG)'!$J$2:$J$24,MATCH(_xlfn.AGGREGATE(14,6,1/(A14='Transactions(SG)'!$C$2:$C$24)*'Transactions(SG)'!$A$2:$A$24,1),'Transactions(SG)'!$A$2:$A$24,0)),"No Transaction")</f>
        <v>100</v>
      </c>
      <c r="I14" s="8">
        <f t="array" aca="1" ref="I14" ca="1">IFERROR(INDEX('Transactions(SG)'!$O$2:$O$24,SUMPRODUCT(MAX(('Transactions(SG)'!$C$2:$C$24=A14)*ROW('Transactions(SG)'!$C$2:$C$24)))-ROW('Transactions(SG)'!$O$2:$O$24)+1),"No Transactions")</f>
        <v>262.72999999999956</v>
      </c>
      <c r="J14" s="9">
        <f t="shared" ca="1" si="2"/>
        <v>2.6272999999999955</v>
      </c>
      <c r="K14" s="8">
        <f t="shared" ca="1" si="3"/>
        <v>-70.729999999999563</v>
      </c>
      <c r="L14" s="10">
        <f t="shared" ca="1" si="4"/>
        <v>-0.26921173828645256</v>
      </c>
      <c r="M14" s="8" t="e">
        <f t="shared" si="5"/>
        <v>#NAME?</v>
      </c>
      <c r="N14" s="9" t="e">
        <f t="shared" si="6"/>
        <v>#NAME?</v>
      </c>
      <c r="O14" s="9" t="e">
        <f t="shared" ca="1" si="7"/>
        <v>#NAME?</v>
      </c>
      <c r="P14" s="9">
        <f t="shared" ca="1" si="8"/>
        <v>192</v>
      </c>
      <c r="Q14" s="13" t="s">
        <v>31</v>
      </c>
    </row>
    <row r="15" spans="1:17" x14ac:dyDescent="0.25">
      <c r="A15" s="8" t="s">
        <v>0</v>
      </c>
      <c r="B15" s="14" t="s">
        <v>34</v>
      </c>
      <c r="C15" s="8">
        <v>0.54500000000000004</v>
      </c>
      <c r="E15" s="10">
        <f t="shared" ca="1" si="0"/>
        <v>0</v>
      </c>
      <c r="F15" s="10">
        <f t="shared" si="1"/>
        <v>0</v>
      </c>
      <c r="G15" s="8">
        <f t="array" aca="1" ref="G15" ca="1">IFERROR(INDEX('Transactions(SG)'!$J$2:$J$24,SUMPRODUCT(MAX(('Transactions(SG)'!$C$2:$C$24=A15)*ROW('Transactions(SG)'!$C$2:$C$24)))-ROW('Transactions(SG)'!$J$2:$J$24)+1),"No Transactions")</f>
        <v>40</v>
      </c>
      <c r="H15" s="8">
        <f ca="1">IFERROR(INDEX('Transactions(SG)'!$J$2:$J$24,MATCH(_xlfn.AGGREGATE(14,6,1/(A15='Transactions(SG)'!$C$2:$C$24)*'Transactions(SG)'!$A$2:$A$24,1),'Transactions(SG)'!$A$2:$A$24,0)),"No Transaction")</f>
        <v>100</v>
      </c>
      <c r="I15" s="8">
        <f t="array" aca="1" ref="I15" ca="1">IFERROR(INDEX('Transactions(SG)'!$O$2:$O$24,SUMPRODUCT(MAX(('Transactions(SG)'!$C$2:$C$24=A15)*ROW('Transactions(SG)'!$C$2:$C$24)))-ROW('Transactions(SG)'!$O$2:$O$24)+1),"No Transactions")</f>
        <v>52.049999999999088</v>
      </c>
      <c r="J15" s="9">
        <f t="shared" ca="1" si="2"/>
        <v>1.3012499999999771</v>
      </c>
      <c r="K15" s="8">
        <f t="shared" ca="1" si="3"/>
        <v>-30.249999999999083</v>
      </c>
      <c r="L15" s="10">
        <f t="shared" ca="1" si="4"/>
        <v>-0.58117195004802336</v>
      </c>
      <c r="M15" s="8" t="e">
        <f t="shared" si="5"/>
        <v>#NAME?</v>
      </c>
      <c r="N15" s="9" t="e">
        <f t="shared" si="6"/>
        <v>#NAME?</v>
      </c>
      <c r="O15" s="9" t="e">
        <f t="shared" ca="1" si="7"/>
        <v>#NAME?</v>
      </c>
      <c r="P15" s="9">
        <f t="shared" ca="1" si="8"/>
        <v>21.800000000000004</v>
      </c>
      <c r="Q15" s="13" t="s">
        <v>31</v>
      </c>
    </row>
    <row r="16" spans="1:17" x14ac:dyDescent="0.25">
      <c r="A16" s="8" t="s">
        <v>33</v>
      </c>
      <c r="B16" s="14" t="s">
        <v>32</v>
      </c>
      <c r="C16" s="8">
        <v>2.64</v>
      </c>
      <c r="E16" s="10" t="e">
        <f t="shared" si="0"/>
        <v>#VALUE!</v>
      </c>
      <c r="F16" s="10">
        <f t="shared" si="1"/>
        <v>0</v>
      </c>
      <c r="G16" s="8" t="str">
        <f t="array" ref="G16">IFERROR(INDEX('Transactions(SG)'!$J$2:$J$24,SUMPRODUCT(MAX(('Transactions(SG)'!$C$2:$C$24=A16)*ROW('Transactions(SG)'!$C$2:$C$24)))-ROW('Transactions(SG)'!$J$2:$J$24)+1),"No Transactions")</f>
        <v>No Transactions</v>
      </c>
      <c r="H16" s="8" t="str">
        <f>IFERROR(INDEX('Transactions(SG)'!$J$2:$J$24,MATCH(_xlfn.AGGREGATE(14,6,1/(A16='Transactions(SG)'!$C$2:$C$24)*'Transactions(SG)'!$A$2:$A$24,1),'Transactions(SG)'!$A$2:$A$24,0)),"No Transaction")</f>
        <v>No Transaction</v>
      </c>
      <c r="I16" s="8" t="str">
        <f t="array" ref="I16">IFERROR(INDEX('Transactions(SG)'!$O$2:$O$24,SUMPRODUCT(MAX(('Transactions(SG)'!$C$2:$C$24=A16)*ROW('Transactions(SG)'!$C$2:$C$24)))-ROW('Transactions(SG)'!$O$2:$O$24)+1),"No Transactions")</f>
        <v>No Transactions</v>
      </c>
      <c r="J16" s="9" t="e">
        <f t="shared" si="2"/>
        <v>#VALUE!</v>
      </c>
      <c r="K16" s="8" t="e">
        <f t="shared" si="3"/>
        <v>#VALUE!</v>
      </c>
      <c r="L16" s="10" t="e">
        <f t="shared" si="4"/>
        <v>#VALUE!</v>
      </c>
      <c r="M16" s="8" t="e">
        <f t="shared" si="5"/>
        <v>#NAME?</v>
      </c>
      <c r="N16" s="9" t="e">
        <f t="shared" si="6"/>
        <v>#NAME?</v>
      </c>
      <c r="O16" s="9" t="e">
        <f t="shared" si="7"/>
        <v>#VALUE!</v>
      </c>
      <c r="P16" s="9" t="e">
        <f t="shared" si="8"/>
        <v>#VALUE!</v>
      </c>
      <c r="Q16" s="13" t="s">
        <v>31</v>
      </c>
    </row>
    <row r="18" spans="2:12" ht="17.5" x14ac:dyDescent="0.35">
      <c r="L18" s="12"/>
    </row>
    <row r="19" spans="2:12" x14ac:dyDescent="0.25">
      <c r="E19" s="8"/>
      <c r="I19" s="11"/>
    </row>
    <row r="20" spans="2:12" x14ac:dyDescent="0.25">
      <c r="E20" s="8"/>
    </row>
    <row r="21" spans="2:12" x14ac:dyDescent="0.25">
      <c r="B21" s="9"/>
      <c r="E21" s="8"/>
      <c r="F21" s="9"/>
      <c r="G21" s="11"/>
      <c r="H21" s="11"/>
    </row>
    <row r="22" spans="2:12" x14ac:dyDescent="0.25">
      <c r="E22" s="8"/>
    </row>
    <row r="23" spans="2:12" x14ac:dyDescent="0.25">
      <c r="E23" s="8"/>
    </row>
    <row r="24" spans="2:12" x14ac:dyDescent="0.25">
      <c r="B24" s="9"/>
      <c r="E24" s="8"/>
      <c r="F24" s="9"/>
      <c r="G24" s="11"/>
      <c r="H24" s="11"/>
    </row>
    <row r="25" spans="2:12" x14ac:dyDescent="0.25">
      <c r="E25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4"/>
  <sheetViews>
    <sheetView workbookViewId="0">
      <selection activeCell="J4" sqref="J4"/>
    </sheetView>
  </sheetViews>
  <sheetFormatPr defaultColWidth="10.83203125" defaultRowHeight="15.5" x14ac:dyDescent="0.35"/>
  <cols>
    <col min="1" max="1" width="9.08203125" style="4" bestFit="1" customWidth="1"/>
    <col min="2" max="2" width="5.83203125" style="4" bestFit="1" customWidth="1"/>
    <col min="3" max="3" width="20.58203125" style="4" bestFit="1" customWidth="1"/>
    <col min="4" max="4" width="7" style="4" bestFit="1" customWidth="1"/>
    <col min="5" max="5" width="8.08203125" style="4" bestFit="1" customWidth="1"/>
    <col min="6" max="6" width="7" style="4" bestFit="1" customWidth="1"/>
    <col min="7" max="7" width="5.33203125" style="4" bestFit="1" customWidth="1"/>
    <col min="8" max="8" width="9.83203125" style="1" bestFit="1" customWidth="1"/>
    <col min="9" max="10" width="9.08203125" style="1" bestFit="1" customWidth="1"/>
    <col min="11" max="11" width="18" style="3" bestFit="1" customWidth="1"/>
    <col min="12" max="12" width="10.58203125" style="1" bestFit="1" customWidth="1"/>
    <col min="13" max="13" width="17.58203125" style="1" bestFit="1" customWidth="1"/>
    <col min="14" max="14" width="14.58203125" style="1" bestFit="1" customWidth="1"/>
    <col min="15" max="15" width="10.58203125" style="1" bestFit="1" customWidth="1"/>
    <col min="16" max="16" width="14.08203125" style="3" bestFit="1" customWidth="1"/>
    <col min="17" max="17" width="17.83203125" style="2" bestFit="1" customWidth="1"/>
    <col min="18" max="18" width="11" style="1" bestFit="1" customWidth="1"/>
    <col min="19" max="19" width="10" style="1" bestFit="1" customWidth="1"/>
    <col min="20" max="16384" width="10.83203125" style="1"/>
  </cols>
  <sheetData>
    <row r="1" spans="1:19" x14ac:dyDescent="0.35">
      <c r="A1" s="7" t="s">
        <v>30</v>
      </c>
      <c r="B1" s="7" t="s">
        <v>29</v>
      </c>
      <c r="C1" s="7" t="s">
        <v>28</v>
      </c>
      <c r="D1" s="7" t="s">
        <v>27</v>
      </c>
      <c r="E1" s="7" t="s">
        <v>26</v>
      </c>
      <c r="F1" s="7" t="s">
        <v>25</v>
      </c>
      <c r="G1" s="7" t="s">
        <v>24</v>
      </c>
      <c r="H1" s="7" t="s">
        <v>23</v>
      </c>
      <c r="I1" s="7" t="s">
        <v>22</v>
      </c>
      <c r="J1" s="7" t="s">
        <v>21</v>
      </c>
      <c r="K1" s="7" t="s">
        <v>20</v>
      </c>
      <c r="L1" s="7" t="s">
        <v>19</v>
      </c>
      <c r="M1" s="7" t="s">
        <v>18</v>
      </c>
      <c r="N1" s="7" t="s">
        <v>17</v>
      </c>
      <c r="O1" s="7" t="s">
        <v>16</v>
      </c>
      <c r="P1" s="7" t="s">
        <v>15</v>
      </c>
      <c r="Q1" s="7" t="s">
        <v>14</v>
      </c>
      <c r="R1" s="7" t="s">
        <v>13</v>
      </c>
      <c r="S1" s="7" t="s">
        <v>12</v>
      </c>
    </row>
    <row r="2" spans="1:19" x14ac:dyDescent="0.35">
      <c r="A2" s="5">
        <v>42317</v>
      </c>
      <c r="B2" s="4" t="s">
        <v>1</v>
      </c>
      <c r="C2" s="4" t="s">
        <v>8</v>
      </c>
      <c r="D2" s="4">
        <v>100</v>
      </c>
      <c r="E2" s="4">
        <v>1.1400000000000001</v>
      </c>
      <c r="F2" s="4">
        <v>38.429999999998472</v>
      </c>
      <c r="G2" s="4">
        <v>1</v>
      </c>
      <c r="H2" s="1">
        <f t="array" ref="H2">(MAX(IF($C$1:$C1=C2,ROW($C$1:$C1))))</f>
        <v>0</v>
      </c>
      <c r="I2" s="1">
        <f t="shared" ref="I2:I24" ca="1" si="0">IF(H2=0,0,INDIRECT("J"&amp;H2))</f>
        <v>0</v>
      </c>
      <c r="J2" s="1">
        <f t="shared" ref="J2:J24" ca="1" si="1">IF(B2="Buy",I2+D2,IF(B2="Sell",I2-D2,IF(B2="Div",I2,IF(B2="Split",I2*G2,IF(B2="CapReduct",I2,0)))))</f>
        <v>100</v>
      </c>
      <c r="K2" s="3">
        <f t="shared" ref="K2:K24" si="2">IF(B2="Buy",E2*D2+F2,IF(B2="Sell",E2*D2-F2,E2*D2))</f>
        <v>152.42999999999847</v>
      </c>
      <c r="L2" s="1">
        <f t="shared" ref="L2:L24" ca="1" si="3">IF(H2=0,0,INDIRECT("O"&amp;H2))</f>
        <v>0</v>
      </c>
      <c r="M2" s="1" t="str">
        <f t="shared" ref="M2:M24" si="4">IF(B2="Sell",IF(I2=0,0,D2/I2*L2),"-")</f>
        <v>-</v>
      </c>
      <c r="N2" s="1" t="str">
        <f t="shared" ref="N2:N24" si="5">IF(B2="Sell",IF(I2=0,0,L2/I2),"-")</f>
        <v>-</v>
      </c>
      <c r="O2" s="1">
        <f t="shared" ref="O2:O24" ca="1" si="6">IF(B2="Buy",L2+K2,IF(B2="Div",L2,IF(B2="Sell",IF(L2&lt;=0,0,L2-M2),IF(B2="Split",L2,IF(B2="CapReduct",L2-K2,"Error")))))</f>
        <v>152.42999999999847</v>
      </c>
      <c r="P2" s="3">
        <f t="shared" ref="P2:P24" si="7">IF(B2="Sell",K2-M2,IF(B2="Div",K2,0))</f>
        <v>0</v>
      </c>
      <c r="Q2" s="2">
        <f t="shared" ref="Q2:Q24" si="8">IFERROR(IF(B2="Div",P2/L2,IF(B2="Sell",P2/M2,0)),0)</f>
        <v>0</v>
      </c>
      <c r="R2" s="3">
        <f t="shared" ref="R2:R24" si="9">IF(B2="Buy",-K2,IF(B2="Sell",K2,IF(B2="Div",K2,IF(B2="CapReduct",K2,0))))</f>
        <v>-152.42999999999847</v>
      </c>
    </row>
    <row r="3" spans="1:19" x14ac:dyDescent="0.35">
      <c r="A3" s="5">
        <v>42404</v>
      </c>
      <c r="B3" s="4" t="s">
        <v>1</v>
      </c>
      <c r="C3" s="4" t="s">
        <v>8</v>
      </c>
      <c r="D3" s="4">
        <v>200</v>
      </c>
      <c r="E3" s="4">
        <v>0.98250000000000004</v>
      </c>
      <c r="F3" s="4">
        <v>46.3700000000008</v>
      </c>
      <c r="G3" s="4">
        <v>1</v>
      </c>
      <c r="H3" s="1">
        <f t="array" ref="H3">(MAX(IF($C$1:$C2=C3,ROW($C$1:$C2))))</f>
        <v>2</v>
      </c>
      <c r="I3" s="1">
        <f t="shared" ca="1" si="0"/>
        <v>100</v>
      </c>
      <c r="J3" s="1">
        <f t="shared" ca="1" si="1"/>
        <v>300</v>
      </c>
      <c r="K3" s="3">
        <f t="shared" si="2"/>
        <v>242.8700000000008</v>
      </c>
      <c r="L3" s="1">
        <f t="shared" ca="1" si="3"/>
        <v>152.42999999999847</v>
      </c>
      <c r="M3" s="1" t="str">
        <f t="shared" si="4"/>
        <v>-</v>
      </c>
      <c r="N3" s="1" t="str">
        <f t="shared" si="5"/>
        <v>-</v>
      </c>
      <c r="O3" s="1">
        <f t="shared" ca="1" si="6"/>
        <v>395.29999999999927</v>
      </c>
      <c r="P3" s="3">
        <f t="shared" si="7"/>
        <v>0</v>
      </c>
      <c r="Q3" s="2">
        <f t="shared" si="8"/>
        <v>0</v>
      </c>
      <c r="R3" s="3">
        <f t="shared" si="9"/>
        <v>-242.8700000000008</v>
      </c>
    </row>
    <row r="4" spans="1:19" x14ac:dyDescent="0.35">
      <c r="A4" s="5">
        <v>42677</v>
      </c>
      <c r="B4" s="4" t="s">
        <v>1</v>
      </c>
      <c r="C4" s="4" t="s">
        <v>6</v>
      </c>
      <c r="D4" s="4">
        <v>200</v>
      </c>
      <c r="E4" s="4">
        <v>18.57</v>
      </c>
      <c r="F4" s="4">
        <v>31.290000000000873</v>
      </c>
      <c r="G4" s="4">
        <v>1</v>
      </c>
      <c r="H4" s="1">
        <f t="array" ref="H4">(MAX(IF($C$1:$C3=C4,ROW($C$1:$C3))))</f>
        <v>0</v>
      </c>
      <c r="I4" s="1">
        <f t="shared" ca="1" si="0"/>
        <v>0</v>
      </c>
      <c r="J4" s="1">
        <f t="shared" ca="1" si="1"/>
        <v>200</v>
      </c>
      <c r="K4" s="3">
        <f t="shared" si="2"/>
        <v>3745.2900000000009</v>
      </c>
      <c r="L4" s="1">
        <f t="shared" ca="1" si="3"/>
        <v>0</v>
      </c>
      <c r="M4" s="1" t="str">
        <f t="shared" si="4"/>
        <v>-</v>
      </c>
      <c r="N4" s="1" t="str">
        <f t="shared" si="5"/>
        <v>-</v>
      </c>
      <c r="O4" s="1">
        <f t="shared" ca="1" si="6"/>
        <v>3745.2900000000009</v>
      </c>
      <c r="P4" s="3">
        <f t="shared" si="7"/>
        <v>0</v>
      </c>
      <c r="Q4" s="2">
        <f t="shared" si="8"/>
        <v>0</v>
      </c>
      <c r="R4" s="3">
        <f t="shared" si="9"/>
        <v>-3745.2900000000009</v>
      </c>
    </row>
    <row r="5" spans="1:19" x14ac:dyDescent="0.35">
      <c r="A5" s="5">
        <v>42714</v>
      </c>
      <c r="B5" s="4" t="s">
        <v>1</v>
      </c>
      <c r="C5" s="4" t="s">
        <v>5</v>
      </c>
      <c r="D5" s="4">
        <v>30</v>
      </c>
      <c r="E5" s="4">
        <v>1.9750000000000001</v>
      </c>
      <c r="F5" s="4">
        <v>33.270000000000437</v>
      </c>
      <c r="G5" s="4">
        <v>1</v>
      </c>
      <c r="H5" s="1">
        <f t="array" ref="H5">(MAX(IF($C$1:$C4=C5,ROW($C$1:$C4))))</f>
        <v>0</v>
      </c>
      <c r="I5" s="1">
        <f t="shared" ca="1" si="0"/>
        <v>0</v>
      </c>
      <c r="J5" s="1">
        <f t="shared" ca="1" si="1"/>
        <v>30</v>
      </c>
      <c r="K5" s="3">
        <f t="shared" si="2"/>
        <v>92.520000000000437</v>
      </c>
      <c r="L5" s="1">
        <f t="shared" ca="1" si="3"/>
        <v>0</v>
      </c>
      <c r="M5" s="1" t="str">
        <f t="shared" si="4"/>
        <v>-</v>
      </c>
      <c r="N5" s="1" t="str">
        <f t="shared" si="5"/>
        <v>-</v>
      </c>
      <c r="O5" s="1">
        <f t="shared" ca="1" si="6"/>
        <v>92.520000000000437</v>
      </c>
      <c r="P5" s="3">
        <f t="shared" si="7"/>
        <v>0</v>
      </c>
      <c r="Q5" s="2">
        <f t="shared" si="8"/>
        <v>0</v>
      </c>
      <c r="R5" s="3">
        <f t="shared" si="9"/>
        <v>-92.520000000000437</v>
      </c>
    </row>
    <row r="6" spans="1:19" x14ac:dyDescent="0.35">
      <c r="A6" s="5">
        <v>42717</v>
      </c>
      <c r="B6" s="4" t="s">
        <v>1</v>
      </c>
      <c r="C6" s="4" t="s">
        <v>5</v>
      </c>
      <c r="D6" s="4">
        <v>20</v>
      </c>
      <c r="E6" s="4">
        <v>1.93</v>
      </c>
      <c r="F6" s="4">
        <v>32.530000000000655</v>
      </c>
      <c r="G6" s="4">
        <v>1</v>
      </c>
      <c r="H6" s="1">
        <f t="array" ref="H6">(MAX(IF($C$1:$C5=C6,ROW($C$1:$C5))))</f>
        <v>5</v>
      </c>
      <c r="I6" s="1">
        <f t="shared" ca="1" si="0"/>
        <v>30</v>
      </c>
      <c r="J6" s="1">
        <f t="shared" ca="1" si="1"/>
        <v>50</v>
      </c>
      <c r="K6" s="3">
        <f t="shared" si="2"/>
        <v>71.130000000000649</v>
      </c>
      <c r="L6" s="1">
        <f t="shared" ca="1" si="3"/>
        <v>92.520000000000437</v>
      </c>
      <c r="M6" s="1" t="str">
        <f t="shared" si="4"/>
        <v>-</v>
      </c>
      <c r="N6" s="1" t="str">
        <f t="shared" si="5"/>
        <v>-</v>
      </c>
      <c r="O6" s="1">
        <f t="shared" ca="1" si="6"/>
        <v>163.65000000000109</v>
      </c>
      <c r="P6" s="3">
        <f t="shared" si="7"/>
        <v>0</v>
      </c>
      <c r="Q6" s="2">
        <f t="shared" si="8"/>
        <v>0</v>
      </c>
      <c r="R6" s="3">
        <f t="shared" si="9"/>
        <v>-71.130000000000649</v>
      </c>
    </row>
    <row r="7" spans="1:19" x14ac:dyDescent="0.35">
      <c r="A7" s="5">
        <v>42717</v>
      </c>
      <c r="B7" s="4" t="s">
        <v>1</v>
      </c>
      <c r="C7" s="4" t="s">
        <v>4</v>
      </c>
      <c r="D7" s="4">
        <v>300</v>
      </c>
      <c r="E7" s="4">
        <v>1.43</v>
      </c>
      <c r="F7" s="4">
        <v>30.430000000000291</v>
      </c>
      <c r="G7" s="4">
        <v>1</v>
      </c>
      <c r="H7" s="1">
        <f t="array" ref="H7">(MAX(IF($C$1:$C6=C7,ROW($C$1:$C6))))</f>
        <v>0</v>
      </c>
      <c r="I7" s="1">
        <f t="shared" ca="1" si="0"/>
        <v>0</v>
      </c>
      <c r="J7" s="1">
        <f t="shared" ca="1" si="1"/>
        <v>300</v>
      </c>
      <c r="K7" s="3">
        <f t="shared" si="2"/>
        <v>459.43000000000029</v>
      </c>
      <c r="L7" s="1">
        <f t="shared" ca="1" si="3"/>
        <v>0</v>
      </c>
      <c r="M7" s="1" t="str">
        <f t="shared" si="4"/>
        <v>-</v>
      </c>
      <c r="N7" s="1" t="str">
        <f t="shared" si="5"/>
        <v>-</v>
      </c>
      <c r="O7" s="1">
        <f t="shared" ca="1" si="6"/>
        <v>459.43000000000029</v>
      </c>
      <c r="P7" s="3">
        <f t="shared" si="7"/>
        <v>0</v>
      </c>
      <c r="Q7" s="2">
        <f t="shared" si="8"/>
        <v>0</v>
      </c>
      <c r="R7" s="3">
        <f t="shared" si="9"/>
        <v>-459.43000000000029</v>
      </c>
    </row>
    <row r="8" spans="1:19" x14ac:dyDescent="0.35">
      <c r="A8" s="5">
        <v>42788</v>
      </c>
      <c r="B8" s="4" t="s">
        <v>1</v>
      </c>
      <c r="C8" s="4" t="s">
        <v>8</v>
      </c>
      <c r="D8" s="4">
        <v>300</v>
      </c>
      <c r="E8" s="4">
        <v>0.9</v>
      </c>
      <c r="F8" s="4">
        <v>30.600000000000364</v>
      </c>
      <c r="G8" s="4">
        <v>1</v>
      </c>
      <c r="H8" s="1">
        <f t="array" ref="H8">(MAX(IF($C$1:$C7=C8,ROW($C$1:$C7))))</f>
        <v>3</v>
      </c>
      <c r="I8" s="1">
        <f t="shared" ca="1" si="0"/>
        <v>300</v>
      </c>
      <c r="J8" s="1">
        <f t="shared" ca="1" si="1"/>
        <v>600</v>
      </c>
      <c r="K8" s="3">
        <f t="shared" si="2"/>
        <v>300.60000000000036</v>
      </c>
      <c r="L8" s="1">
        <f t="shared" ca="1" si="3"/>
        <v>395.29999999999927</v>
      </c>
      <c r="M8" s="1" t="str">
        <f t="shared" si="4"/>
        <v>-</v>
      </c>
      <c r="N8" s="1" t="str">
        <f t="shared" si="5"/>
        <v>-</v>
      </c>
      <c r="O8" s="1">
        <f t="shared" ca="1" si="6"/>
        <v>695.89999999999964</v>
      </c>
      <c r="P8" s="3">
        <f t="shared" si="7"/>
        <v>0</v>
      </c>
      <c r="Q8" s="2">
        <f t="shared" si="8"/>
        <v>0</v>
      </c>
      <c r="R8" s="3">
        <f t="shared" si="9"/>
        <v>-300.60000000000036</v>
      </c>
    </row>
    <row r="9" spans="1:19" x14ac:dyDescent="0.35">
      <c r="A9" s="5">
        <v>42802</v>
      </c>
      <c r="B9" s="4" t="s">
        <v>1</v>
      </c>
      <c r="C9" s="4" t="s">
        <v>8</v>
      </c>
      <c r="D9" s="4">
        <v>400</v>
      </c>
      <c r="E9" s="4">
        <v>0.86499999999999999</v>
      </c>
      <c r="F9" s="4">
        <v>30.459999999999127</v>
      </c>
      <c r="G9" s="4">
        <v>1</v>
      </c>
      <c r="H9" s="1">
        <f t="array" ref="H9">(MAX(IF($C$1:$C8=C9,ROW($C$1:$C8))))</f>
        <v>8</v>
      </c>
      <c r="I9" s="1">
        <f t="shared" ca="1" si="0"/>
        <v>600</v>
      </c>
      <c r="J9" s="1">
        <f t="shared" ca="1" si="1"/>
        <v>1000</v>
      </c>
      <c r="K9" s="3">
        <f t="shared" si="2"/>
        <v>376.45999999999913</v>
      </c>
      <c r="L9" s="1">
        <f t="shared" ca="1" si="3"/>
        <v>695.89999999999964</v>
      </c>
      <c r="M9" s="1" t="str">
        <f t="shared" si="4"/>
        <v>-</v>
      </c>
      <c r="N9" s="1" t="str">
        <f t="shared" si="5"/>
        <v>-</v>
      </c>
      <c r="O9" s="1">
        <f t="shared" ca="1" si="6"/>
        <v>1072.3599999999988</v>
      </c>
      <c r="P9" s="3">
        <f t="shared" si="7"/>
        <v>0</v>
      </c>
      <c r="Q9" s="2">
        <f t="shared" si="8"/>
        <v>0</v>
      </c>
      <c r="R9" s="3">
        <f t="shared" si="9"/>
        <v>-376.45999999999913</v>
      </c>
    </row>
    <row r="10" spans="1:19" x14ac:dyDescent="0.35">
      <c r="A10" s="5">
        <v>42804</v>
      </c>
      <c r="B10" s="4" t="s">
        <v>1</v>
      </c>
      <c r="C10" s="4" t="s">
        <v>7</v>
      </c>
      <c r="D10" s="4">
        <v>200</v>
      </c>
      <c r="E10" s="4">
        <v>0.76</v>
      </c>
      <c r="F10" s="4">
        <v>30</v>
      </c>
      <c r="G10" s="4">
        <v>1</v>
      </c>
      <c r="H10" s="1">
        <f t="array" ref="H10">(MAX(IF($C$1:$C9=C10,ROW($C$1:$C9))))</f>
        <v>0</v>
      </c>
      <c r="I10" s="1">
        <f t="shared" ca="1" si="0"/>
        <v>0</v>
      </c>
      <c r="J10" s="1">
        <f t="shared" ca="1" si="1"/>
        <v>200</v>
      </c>
      <c r="K10" s="3">
        <f t="shared" si="2"/>
        <v>182</v>
      </c>
      <c r="L10" s="1">
        <f t="shared" ca="1" si="3"/>
        <v>0</v>
      </c>
      <c r="M10" s="1" t="str">
        <f t="shared" si="4"/>
        <v>-</v>
      </c>
      <c r="N10" s="1" t="str">
        <f t="shared" si="5"/>
        <v>-</v>
      </c>
      <c r="O10" s="1">
        <f t="shared" ca="1" si="6"/>
        <v>182</v>
      </c>
      <c r="P10" s="3">
        <f t="shared" si="7"/>
        <v>0</v>
      </c>
      <c r="Q10" s="2">
        <f t="shared" si="8"/>
        <v>0</v>
      </c>
      <c r="R10" s="3">
        <f t="shared" si="9"/>
        <v>-182</v>
      </c>
    </row>
    <row r="11" spans="1:19" x14ac:dyDescent="0.35">
      <c r="A11" s="5">
        <v>42804</v>
      </c>
      <c r="B11" s="4" t="s">
        <v>1</v>
      </c>
      <c r="C11" s="4" t="s">
        <v>4</v>
      </c>
      <c r="D11" s="4">
        <v>200</v>
      </c>
      <c r="E11" s="4">
        <v>1.405</v>
      </c>
      <c r="F11" s="4">
        <v>42.610000000000582</v>
      </c>
      <c r="G11" s="4">
        <v>1</v>
      </c>
      <c r="H11" s="1">
        <f t="array" ref="H11">(MAX(IF($C$1:$C10=C11,ROW($C$1:$C10))))</f>
        <v>7</v>
      </c>
      <c r="I11" s="1">
        <f t="shared" ca="1" si="0"/>
        <v>300</v>
      </c>
      <c r="J11" s="1">
        <f t="shared" ca="1" si="1"/>
        <v>500</v>
      </c>
      <c r="K11" s="3">
        <f t="shared" si="2"/>
        <v>323.61000000000058</v>
      </c>
      <c r="L11" s="1">
        <f t="shared" ca="1" si="3"/>
        <v>459.43000000000029</v>
      </c>
      <c r="M11" s="1" t="str">
        <f t="shared" si="4"/>
        <v>-</v>
      </c>
      <c r="N11" s="1" t="str">
        <f t="shared" si="5"/>
        <v>-</v>
      </c>
      <c r="O11" s="1">
        <f t="shared" ca="1" si="6"/>
        <v>783.04000000000087</v>
      </c>
      <c r="P11" s="3">
        <f t="shared" si="7"/>
        <v>0</v>
      </c>
      <c r="Q11" s="2">
        <f t="shared" si="8"/>
        <v>0</v>
      </c>
      <c r="R11" s="3">
        <f t="shared" si="9"/>
        <v>-323.61000000000058</v>
      </c>
    </row>
    <row r="12" spans="1:19" x14ac:dyDescent="0.35">
      <c r="A12" s="6">
        <v>42867</v>
      </c>
      <c r="B12" s="4" t="s">
        <v>1</v>
      </c>
      <c r="C12" s="4" t="s">
        <v>11</v>
      </c>
      <c r="D12" s="4">
        <v>400</v>
      </c>
      <c r="E12" s="4">
        <v>7.37</v>
      </c>
      <c r="F12" s="4">
        <v>30.540000000000873</v>
      </c>
      <c r="G12" s="4">
        <v>1</v>
      </c>
      <c r="H12" s="1">
        <f t="array" ref="H12">(MAX(IF($C$1:$C11=C12,ROW($C$1:$C11))))</f>
        <v>0</v>
      </c>
      <c r="I12" s="1">
        <f t="shared" ca="1" si="0"/>
        <v>0</v>
      </c>
      <c r="J12" s="1">
        <f t="shared" ca="1" si="1"/>
        <v>400</v>
      </c>
      <c r="K12" s="3">
        <f t="shared" si="2"/>
        <v>2978.5400000000009</v>
      </c>
      <c r="L12" s="1">
        <f t="shared" ca="1" si="3"/>
        <v>0</v>
      </c>
      <c r="M12" s="1" t="str">
        <f t="shared" si="4"/>
        <v>-</v>
      </c>
      <c r="N12" s="1" t="str">
        <f t="shared" si="5"/>
        <v>-</v>
      </c>
      <c r="O12" s="1">
        <f t="shared" ca="1" si="6"/>
        <v>2978.5400000000009</v>
      </c>
      <c r="P12" s="3">
        <f t="shared" si="7"/>
        <v>0</v>
      </c>
      <c r="Q12" s="2">
        <f t="shared" si="8"/>
        <v>0</v>
      </c>
      <c r="R12" s="3">
        <f t="shared" si="9"/>
        <v>-2978.5400000000009</v>
      </c>
    </row>
    <row r="13" spans="1:19" x14ac:dyDescent="0.35">
      <c r="A13" s="5">
        <v>42921</v>
      </c>
      <c r="B13" s="4" t="s">
        <v>1</v>
      </c>
      <c r="C13" s="4" t="s">
        <v>4</v>
      </c>
      <c r="D13" s="4">
        <v>30</v>
      </c>
      <c r="E13" s="4">
        <v>1.3149999999999999</v>
      </c>
      <c r="F13" s="4">
        <v>31.020000000000437</v>
      </c>
      <c r="G13" s="4">
        <v>1</v>
      </c>
      <c r="H13" s="1">
        <f t="array" ref="H13">(MAX(IF($C$1:$C12=C13,ROW($C$1:$C12))))</f>
        <v>11</v>
      </c>
      <c r="I13" s="1">
        <f t="shared" ca="1" si="0"/>
        <v>500</v>
      </c>
      <c r="J13" s="1">
        <f t="shared" ca="1" si="1"/>
        <v>530</v>
      </c>
      <c r="K13" s="3">
        <f t="shared" si="2"/>
        <v>70.470000000000425</v>
      </c>
      <c r="L13" s="1">
        <f t="shared" ca="1" si="3"/>
        <v>783.04000000000087</v>
      </c>
      <c r="M13" s="1" t="str">
        <f t="shared" si="4"/>
        <v>-</v>
      </c>
      <c r="N13" s="1" t="str">
        <f t="shared" si="5"/>
        <v>-</v>
      </c>
      <c r="O13" s="1">
        <f t="shared" ca="1" si="6"/>
        <v>853.51000000000136</v>
      </c>
      <c r="P13" s="3">
        <f t="shared" si="7"/>
        <v>0</v>
      </c>
      <c r="Q13" s="2">
        <f t="shared" si="8"/>
        <v>0</v>
      </c>
      <c r="R13" s="3">
        <f t="shared" si="9"/>
        <v>-70.470000000000425</v>
      </c>
    </row>
    <row r="14" spans="1:19" x14ac:dyDescent="0.35">
      <c r="A14" s="5">
        <v>42982</v>
      </c>
      <c r="B14" s="4" t="s">
        <v>1</v>
      </c>
      <c r="C14" s="4" t="s">
        <v>4</v>
      </c>
      <c r="D14" s="4">
        <v>40</v>
      </c>
      <c r="E14" s="4">
        <v>1.08</v>
      </c>
      <c r="F14" s="4">
        <v>29.979999999998654</v>
      </c>
      <c r="G14" s="4">
        <v>1</v>
      </c>
      <c r="H14" s="1">
        <f t="array" ref="H14">(MAX(IF($C$1:$C13=C14,ROW($C$1:$C13))))</f>
        <v>13</v>
      </c>
      <c r="I14" s="1">
        <f t="shared" ca="1" si="0"/>
        <v>530</v>
      </c>
      <c r="J14" s="1">
        <f t="shared" ca="1" si="1"/>
        <v>570</v>
      </c>
      <c r="K14" s="3">
        <f t="shared" si="2"/>
        <v>73.179999999998657</v>
      </c>
      <c r="L14" s="1">
        <f t="shared" ca="1" si="3"/>
        <v>853.51000000000136</v>
      </c>
      <c r="M14" s="1" t="str">
        <f t="shared" si="4"/>
        <v>-</v>
      </c>
      <c r="N14" s="1" t="str">
        <f t="shared" si="5"/>
        <v>-</v>
      </c>
      <c r="O14" s="1">
        <f t="shared" ca="1" si="6"/>
        <v>926.69</v>
      </c>
      <c r="P14" s="3">
        <f t="shared" si="7"/>
        <v>0</v>
      </c>
      <c r="Q14" s="2">
        <f t="shared" si="8"/>
        <v>0</v>
      </c>
      <c r="R14" s="3">
        <f t="shared" si="9"/>
        <v>-73.179999999998657</v>
      </c>
    </row>
    <row r="15" spans="1:19" x14ac:dyDescent="0.35">
      <c r="A15" s="5">
        <v>43020</v>
      </c>
      <c r="B15" s="4" t="s">
        <v>1</v>
      </c>
      <c r="C15" s="4" t="s">
        <v>10</v>
      </c>
      <c r="D15" s="4">
        <v>200</v>
      </c>
      <c r="E15" s="4">
        <v>1.23</v>
      </c>
      <c r="F15" s="4">
        <v>30.440000000000509</v>
      </c>
      <c r="G15" s="4">
        <v>1</v>
      </c>
      <c r="H15" s="1">
        <f t="array" ref="H15">(MAX(IF($C$1:$C14=C15,ROW($C$1:$C14))))</f>
        <v>0</v>
      </c>
      <c r="I15" s="1">
        <f t="shared" ca="1" si="0"/>
        <v>0</v>
      </c>
      <c r="J15" s="1">
        <f t="shared" ca="1" si="1"/>
        <v>200</v>
      </c>
      <c r="K15" s="3">
        <f t="shared" si="2"/>
        <v>276.44000000000051</v>
      </c>
      <c r="L15" s="1">
        <f t="shared" ca="1" si="3"/>
        <v>0</v>
      </c>
      <c r="M15" s="1" t="str">
        <f t="shared" si="4"/>
        <v>-</v>
      </c>
      <c r="N15" s="1" t="str">
        <f t="shared" si="5"/>
        <v>-</v>
      </c>
      <c r="O15" s="1">
        <f t="shared" ca="1" si="6"/>
        <v>276.44000000000051</v>
      </c>
      <c r="P15" s="3">
        <f t="shared" si="7"/>
        <v>0</v>
      </c>
      <c r="Q15" s="2">
        <f t="shared" si="8"/>
        <v>0</v>
      </c>
      <c r="R15" s="3">
        <f t="shared" si="9"/>
        <v>-276.44000000000051</v>
      </c>
    </row>
    <row r="16" spans="1:19" x14ac:dyDescent="0.35">
      <c r="A16" s="5">
        <v>43027</v>
      </c>
      <c r="B16" s="4" t="s">
        <v>1</v>
      </c>
      <c r="C16" s="4" t="s">
        <v>7</v>
      </c>
      <c r="D16" s="4">
        <v>500</v>
      </c>
      <c r="E16" s="4">
        <v>0.86</v>
      </c>
      <c r="F16" s="4">
        <v>30.440000000000509</v>
      </c>
      <c r="G16" s="4">
        <v>1</v>
      </c>
      <c r="H16" s="1">
        <f t="array" ref="H16">(MAX(IF($C$1:$C15=C16,ROW($C$1:$C15))))</f>
        <v>10</v>
      </c>
      <c r="I16" s="1">
        <f t="shared" ca="1" si="0"/>
        <v>200</v>
      </c>
      <c r="J16" s="1">
        <f t="shared" ca="1" si="1"/>
        <v>700</v>
      </c>
      <c r="K16" s="3">
        <f t="shared" si="2"/>
        <v>460.44000000000051</v>
      </c>
      <c r="L16" s="1">
        <f t="shared" ca="1" si="3"/>
        <v>182</v>
      </c>
      <c r="M16" s="1" t="str">
        <f t="shared" si="4"/>
        <v>-</v>
      </c>
      <c r="N16" s="1" t="str">
        <f t="shared" si="5"/>
        <v>-</v>
      </c>
      <c r="O16" s="1">
        <f t="shared" ca="1" si="6"/>
        <v>642.44000000000051</v>
      </c>
      <c r="P16" s="3">
        <f t="shared" si="7"/>
        <v>0</v>
      </c>
      <c r="Q16" s="2">
        <f t="shared" si="8"/>
        <v>0</v>
      </c>
      <c r="R16" s="3">
        <f t="shared" si="9"/>
        <v>-460.44000000000051</v>
      </c>
    </row>
    <row r="17" spans="1:18" x14ac:dyDescent="0.35">
      <c r="A17" s="5">
        <v>43027</v>
      </c>
      <c r="B17" s="4" t="s">
        <v>1</v>
      </c>
      <c r="C17" s="4" t="s">
        <v>3</v>
      </c>
      <c r="D17" s="4">
        <v>100</v>
      </c>
      <c r="E17" s="4">
        <v>0.96</v>
      </c>
      <c r="F17" s="4">
        <v>32.360000000000582</v>
      </c>
      <c r="G17" s="4">
        <v>1</v>
      </c>
      <c r="H17" s="1">
        <f t="array" ref="H17">(MAX(IF($C$1:$C16=C17,ROW($C$1:$C16))))</f>
        <v>0</v>
      </c>
      <c r="I17" s="1">
        <f t="shared" ca="1" si="0"/>
        <v>0</v>
      </c>
      <c r="J17" s="1">
        <f t="shared" ca="1" si="1"/>
        <v>100</v>
      </c>
      <c r="K17" s="3">
        <f t="shared" si="2"/>
        <v>128.36000000000058</v>
      </c>
      <c r="L17" s="1">
        <f t="shared" ca="1" si="3"/>
        <v>0</v>
      </c>
      <c r="M17" s="1" t="str">
        <f t="shared" si="4"/>
        <v>-</v>
      </c>
      <c r="N17" s="1" t="str">
        <f t="shared" si="5"/>
        <v>-</v>
      </c>
      <c r="O17" s="1">
        <f t="shared" ca="1" si="6"/>
        <v>128.36000000000058</v>
      </c>
      <c r="P17" s="3">
        <f t="shared" si="7"/>
        <v>0</v>
      </c>
      <c r="Q17" s="2">
        <f t="shared" si="8"/>
        <v>0</v>
      </c>
      <c r="R17" s="3">
        <f t="shared" si="9"/>
        <v>-128.36000000000058</v>
      </c>
    </row>
    <row r="18" spans="1:18" x14ac:dyDescent="0.35">
      <c r="A18" s="5">
        <v>43038</v>
      </c>
      <c r="B18" s="4" t="s">
        <v>1</v>
      </c>
      <c r="C18" s="4" t="s">
        <v>2</v>
      </c>
      <c r="D18" s="4">
        <v>100</v>
      </c>
      <c r="E18" s="4">
        <v>1.9650000000000001</v>
      </c>
      <c r="F18" s="4">
        <v>66.229999999999563</v>
      </c>
      <c r="G18" s="4">
        <v>1</v>
      </c>
      <c r="H18" s="1">
        <f t="array" ref="H18">(MAX(IF($C$1:$C17=C18,ROW($C$1:$C17))))</f>
        <v>0</v>
      </c>
      <c r="I18" s="1">
        <f t="shared" ca="1" si="0"/>
        <v>0</v>
      </c>
      <c r="J18" s="1">
        <f t="shared" ca="1" si="1"/>
        <v>100</v>
      </c>
      <c r="K18" s="3">
        <f t="shared" si="2"/>
        <v>262.72999999999956</v>
      </c>
      <c r="L18" s="1">
        <f t="shared" ca="1" si="3"/>
        <v>0</v>
      </c>
      <c r="M18" s="1" t="str">
        <f t="shared" si="4"/>
        <v>-</v>
      </c>
      <c r="N18" s="1" t="str">
        <f t="shared" si="5"/>
        <v>-</v>
      </c>
      <c r="O18" s="1">
        <f t="shared" ca="1" si="6"/>
        <v>262.72999999999956</v>
      </c>
      <c r="P18" s="3">
        <f t="shared" si="7"/>
        <v>0</v>
      </c>
      <c r="Q18" s="2">
        <f t="shared" si="8"/>
        <v>0</v>
      </c>
      <c r="R18" s="3">
        <f t="shared" si="9"/>
        <v>-262.72999999999956</v>
      </c>
    </row>
    <row r="19" spans="1:18" x14ac:dyDescent="0.35">
      <c r="A19" s="5">
        <v>43038</v>
      </c>
      <c r="B19" s="4" t="s">
        <v>1</v>
      </c>
      <c r="C19" s="4" t="s">
        <v>0</v>
      </c>
      <c r="D19" s="4">
        <v>40</v>
      </c>
      <c r="E19" s="4">
        <v>0.54500000000000004</v>
      </c>
      <c r="F19" s="4">
        <v>30.249999999999091</v>
      </c>
      <c r="G19" s="4">
        <v>1</v>
      </c>
      <c r="H19" s="1">
        <f t="array" ref="H19">(MAX(IF($C$1:$C18=C19,ROW($C$1:$C18))))</f>
        <v>0</v>
      </c>
      <c r="I19" s="1">
        <f t="shared" ca="1" si="0"/>
        <v>0</v>
      </c>
      <c r="J19" s="1">
        <f t="shared" ca="1" si="1"/>
        <v>40</v>
      </c>
      <c r="K19" s="3">
        <f t="shared" si="2"/>
        <v>52.049999999999088</v>
      </c>
      <c r="L19" s="1">
        <f t="shared" ca="1" si="3"/>
        <v>0</v>
      </c>
      <c r="M19" s="1" t="str">
        <f t="shared" si="4"/>
        <v>-</v>
      </c>
      <c r="N19" s="1" t="str">
        <f t="shared" si="5"/>
        <v>-</v>
      </c>
      <c r="O19" s="1">
        <f t="shared" ca="1" si="6"/>
        <v>52.049999999999088</v>
      </c>
      <c r="P19" s="3">
        <f t="shared" si="7"/>
        <v>0</v>
      </c>
      <c r="Q19" s="2">
        <f t="shared" si="8"/>
        <v>0</v>
      </c>
      <c r="R19" s="3">
        <f t="shared" si="9"/>
        <v>-52.049999999999088</v>
      </c>
    </row>
    <row r="20" spans="1:18" x14ac:dyDescent="0.35">
      <c r="A20" s="5">
        <v>43056</v>
      </c>
      <c r="B20" s="4" t="s">
        <v>1</v>
      </c>
      <c r="C20" s="4" t="s">
        <v>3</v>
      </c>
      <c r="D20" s="4">
        <v>100</v>
      </c>
      <c r="E20" s="4">
        <v>0.91500000000000004</v>
      </c>
      <c r="F20" s="4">
        <v>15.659999999999854</v>
      </c>
      <c r="G20" s="4">
        <v>1</v>
      </c>
      <c r="H20" s="1">
        <f t="array" ref="H20">(MAX(IF($C$1:$C19=C20,ROW($C$1:$C19))))</f>
        <v>17</v>
      </c>
      <c r="I20" s="1">
        <f t="shared" ca="1" si="0"/>
        <v>100</v>
      </c>
      <c r="J20" s="1">
        <f t="shared" ca="1" si="1"/>
        <v>200</v>
      </c>
      <c r="K20" s="3">
        <f t="shared" si="2"/>
        <v>107.15999999999985</v>
      </c>
      <c r="L20" s="1">
        <f t="shared" ca="1" si="3"/>
        <v>128.36000000000058</v>
      </c>
      <c r="M20" s="1" t="str">
        <f t="shared" si="4"/>
        <v>-</v>
      </c>
      <c r="N20" s="1" t="str">
        <f t="shared" si="5"/>
        <v>-</v>
      </c>
      <c r="O20" s="1">
        <f t="shared" ca="1" si="6"/>
        <v>235.52000000000044</v>
      </c>
      <c r="P20" s="3">
        <f t="shared" si="7"/>
        <v>0</v>
      </c>
      <c r="Q20" s="2">
        <f t="shared" si="8"/>
        <v>0</v>
      </c>
      <c r="R20" s="3">
        <f t="shared" si="9"/>
        <v>-107.15999999999985</v>
      </c>
    </row>
    <row r="21" spans="1:18" x14ac:dyDescent="0.35">
      <c r="A21" s="5">
        <v>43082</v>
      </c>
      <c r="B21" s="4" t="s">
        <v>1</v>
      </c>
      <c r="C21" s="4" t="s">
        <v>7</v>
      </c>
      <c r="D21" s="4">
        <v>100</v>
      </c>
      <c r="E21" s="4">
        <v>0.82</v>
      </c>
      <c r="F21" s="4">
        <v>12.449999999999818</v>
      </c>
      <c r="G21" s="4">
        <v>1</v>
      </c>
      <c r="H21" s="1">
        <f t="array" ref="H21">(MAX(IF($C$1:$C20=C21,ROW($C$1:$C20))))</f>
        <v>16</v>
      </c>
      <c r="I21" s="1">
        <f t="shared" ca="1" si="0"/>
        <v>700</v>
      </c>
      <c r="J21" s="1">
        <f t="shared" ca="1" si="1"/>
        <v>800</v>
      </c>
      <c r="K21" s="3">
        <f t="shared" si="2"/>
        <v>94.449999999999818</v>
      </c>
      <c r="L21" s="1">
        <f t="shared" ca="1" si="3"/>
        <v>642.44000000000051</v>
      </c>
      <c r="M21" s="1" t="str">
        <f t="shared" si="4"/>
        <v>-</v>
      </c>
      <c r="N21" s="1" t="str">
        <f t="shared" si="5"/>
        <v>-</v>
      </c>
      <c r="O21" s="1">
        <f t="shared" ca="1" si="6"/>
        <v>736.89000000000033</v>
      </c>
      <c r="P21" s="3">
        <f t="shared" si="7"/>
        <v>0</v>
      </c>
      <c r="Q21" s="2">
        <f t="shared" si="8"/>
        <v>0</v>
      </c>
      <c r="R21" s="3">
        <f t="shared" si="9"/>
        <v>-94.449999999999818</v>
      </c>
    </row>
    <row r="22" spans="1:18" x14ac:dyDescent="0.35">
      <c r="A22" s="5">
        <v>43166</v>
      </c>
      <c r="B22" s="4" t="s">
        <v>1</v>
      </c>
      <c r="C22" s="4" t="s">
        <v>9</v>
      </c>
      <c r="D22" s="4">
        <v>300</v>
      </c>
      <c r="E22" s="4">
        <v>0.72</v>
      </c>
      <c r="F22" s="4">
        <v>13.779999999999745</v>
      </c>
      <c r="G22" s="4">
        <v>1</v>
      </c>
      <c r="H22" s="1">
        <f t="array" ref="H22">(MAX(IF($C$1:$C21=C22,ROW($C$1:$C21))))</f>
        <v>0</v>
      </c>
      <c r="I22" s="1">
        <f t="shared" ca="1" si="0"/>
        <v>0</v>
      </c>
      <c r="J22" s="1">
        <f t="shared" ca="1" si="1"/>
        <v>300</v>
      </c>
      <c r="K22" s="3">
        <f t="shared" si="2"/>
        <v>229.77999999999975</v>
      </c>
      <c r="L22" s="1">
        <f t="shared" ca="1" si="3"/>
        <v>0</v>
      </c>
      <c r="M22" s="1" t="str">
        <f t="shared" si="4"/>
        <v>-</v>
      </c>
      <c r="N22" s="1" t="str">
        <f t="shared" si="5"/>
        <v>-</v>
      </c>
      <c r="O22" s="1">
        <f t="shared" ca="1" si="6"/>
        <v>229.77999999999975</v>
      </c>
      <c r="P22" s="3">
        <f t="shared" si="7"/>
        <v>0</v>
      </c>
      <c r="Q22" s="2">
        <f t="shared" si="8"/>
        <v>0</v>
      </c>
      <c r="R22" s="3">
        <f t="shared" si="9"/>
        <v>-229.77999999999975</v>
      </c>
    </row>
    <row r="23" spans="1:18" x14ac:dyDescent="0.35">
      <c r="A23" s="5">
        <v>43220</v>
      </c>
      <c r="B23" s="4" t="s">
        <v>1</v>
      </c>
      <c r="C23" s="4" t="s">
        <v>3</v>
      </c>
      <c r="D23" s="4">
        <v>90</v>
      </c>
      <c r="E23" s="4">
        <v>0.90500000000000003</v>
      </c>
      <c r="F23" s="4">
        <v>14.1899999999996</v>
      </c>
      <c r="G23" s="4">
        <v>1</v>
      </c>
      <c r="H23" s="1">
        <f t="array" ref="H23">(MAX(IF($C$1:$C22=C23,ROW($C$1:$C22))))</f>
        <v>20</v>
      </c>
      <c r="I23" s="1">
        <f t="shared" ca="1" si="0"/>
        <v>200</v>
      </c>
      <c r="J23" s="1">
        <f t="shared" ca="1" si="1"/>
        <v>290</v>
      </c>
      <c r="K23" s="3">
        <f t="shared" si="2"/>
        <v>95.639999999999603</v>
      </c>
      <c r="L23" s="1">
        <f t="shared" ca="1" si="3"/>
        <v>235.52000000000044</v>
      </c>
      <c r="M23" s="1" t="str">
        <f t="shared" si="4"/>
        <v>-</v>
      </c>
      <c r="N23" s="1" t="str">
        <f t="shared" si="5"/>
        <v>-</v>
      </c>
      <c r="O23" s="1">
        <f t="shared" ca="1" si="6"/>
        <v>331.16</v>
      </c>
      <c r="P23" s="3">
        <f t="shared" si="7"/>
        <v>0</v>
      </c>
      <c r="Q23" s="2">
        <f t="shared" si="8"/>
        <v>0</v>
      </c>
      <c r="R23" s="3">
        <f t="shared" si="9"/>
        <v>-95.639999999999603</v>
      </c>
    </row>
    <row r="24" spans="1:18" x14ac:dyDescent="0.35">
      <c r="A24" s="5">
        <v>43221</v>
      </c>
      <c r="B24" s="4" t="s">
        <v>65</v>
      </c>
      <c r="C24" s="4" t="s">
        <v>3</v>
      </c>
      <c r="D24" s="4">
        <v>90</v>
      </c>
      <c r="E24" s="4">
        <v>0.90500000000000003</v>
      </c>
      <c r="F24" s="4">
        <v>14.1899999999996</v>
      </c>
      <c r="G24" s="4">
        <v>1</v>
      </c>
      <c r="H24" s="1">
        <f t="array" ref="H24">(MAX(IF($C$1:$C23=C24,ROW($C$1:$C23))))</f>
        <v>23</v>
      </c>
      <c r="I24" s="1">
        <f t="shared" ca="1" si="0"/>
        <v>290</v>
      </c>
      <c r="J24" s="1">
        <f t="shared" ca="1" si="1"/>
        <v>200</v>
      </c>
      <c r="K24" s="3">
        <f t="shared" si="2"/>
        <v>67.260000000000403</v>
      </c>
      <c r="L24" s="1">
        <f t="shared" ca="1" si="3"/>
        <v>331.16</v>
      </c>
      <c r="M24" s="1">
        <f t="shared" ca="1" si="4"/>
        <v>102.77379310344828</v>
      </c>
      <c r="N24" s="1">
        <f t="shared" ca="1" si="5"/>
        <v>1.1419310344827587</v>
      </c>
      <c r="O24" s="1">
        <f t="shared" ca="1" si="6"/>
        <v>228.38620689655176</v>
      </c>
      <c r="P24" s="3">
        <f t="shared" ca="1" si="7"/>
        <v>-35.513793103447881</v>
      </c>
      <c r="Q24" s="2">
        <f t="shared" ca="1" si="8"/>
        <v>-0.34555300559648522</v>
      </c>
      <c r="R24" s="3">
        <f t="shared" si="9"/>
        <v>67.260000000000403</v>
      </c>
    </row>
  </sheetData>
  <sortState ref="A2:S23">
    <sortCondition ref="A2:A23"/>
  </sortState>
  <dataValidations count="1">
    <dataValidation type="list" allowBlank="1" showInputMessage="1" showErrorMessage="1" sqref="B2:B1048576" xr:uid="{00000000-0002-0000-0100-000000000000}">
      <formula1>"Buy,Sell,Div,Split,CapReduct"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'Stock Summary(SG)'!#REF!</xm:f>
          </x14:formula1>
          <xm:sqref>C2:C24</xm:sqref>
        </x14:dataValidation>
        <x14:dataValidation type="list" allowBlank="1" showInputMessage="1" showErrorMessage="1" xr:uid="{00000000-0002-0000-0100-000002000000}">
          <x14:formula1>
            <xm:f>'C:\Users\minghaoliao\Dropbox\[AC(Now).xlsx]Stock Summary(US)'!#REF!</xm:f>
          </x14:formula1>
          <xm:sqref>C25:C1048576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</vt:i4>
      </vt:variant>
    </vt:vector>
  </HeadingPairs>
  <TitlesOfParts>
    <vt:vector size="14" baseType="lpstr">
      <vt:lpstr>Stock Summary(SG)</vt:lpstr>
      <vt:lpstr>Transactions(SG)</vt:lpstr>
      <vt:lpstr>'Transactions(SG)'!Cum_Cost</vt:lpstr>
      <vt:lpstr>Cum_CostSG</vt:lpstr>
      <vt:lpstr>'Transactions(SG)'!Cum_Vol</vt:lpstr>
      <vt:lpstr>Cum_VolSG</vt:lpstr>
      <vt:lpstr>'Transactions(SG)'!Gains_Losses</vt:lpstr>
      <vt:lpstr>Gains_LossesSG</vt:lpstr>
      <vt:lpstr>'Transactions(SG)'!PrevRow</vt:lpstr>
      <vt:lpstr>PrevRowSG</vt:lpstr>
      <vt:lpstr>'Transactions(SG)'!StockName</vt:lpstr>
      <vt:lpstr>StockNameSG</vt:lpstr>
      <vt:lpstr>'Transactions(SG)'!Type</vt:lpstr>
      <vt:lpstr>TypeSG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Baklan, Sergei</cp:lastModifiedBy>
  <dcterms:created xsi:type="dcterms:W3CDTF">2018-05-21T16:20:33Z</dcterms:created>
  <dcterms:modified xsi:type="dcterms:W3CDTF">2018-05-22T05:43:56Z</dcterms:modified>
</cp:coreProperties>
</file>