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natashab\Desktop\"/>
    </mc:Choice>
  </mc:AlternateContent>
  <bookViews>
    <workbookView xWindow="0" yWindow="0" windowWidth="28800" windowHeight="12000" activeTab="1"/>
  </bookViews>
  <sheets>
    <sheet name="Cover Page" sheetId="1" r:id="rId1"/>
    <sheet name="DO NOT USE" sheetId="2" r:id="rId2"/>
    <sheet name="Test 1" sheetId="3" state="hidden" r:id="rId3"/>
    <sheet name="Test 2" sheetId="4" state="hidden" r:id="rId4"/>
    <sheet name="Test 3" sheetId="5" state="hidden" r:id="rId5"/>
  </sheets>
  <definedNames>
    <definedName name="_xlnm.Print_Area" localSheetId="0">'Cover Page'!$A$1:$I$41</definedName>
    <definedName name="_xlnm.Print_Area" localSheetId="1">'DO NOT USE'!$A$1:$S$135</definedName>
    <definedName name="Z_4383C486_E321_4DEF_86E6_00AB613FB08E_.wvu.Cols" localSheetId="1" hidden="1">'DO NOT USE'!$T:$AK</definedName>
    <definedName name="Z_4383C486_E321_4DEF_86E6_00AB613FB08E_.wvu.PrintArea" localSheetId="0" hidden="1">'Cover Page'!$A$1:$I$41</definedName>
    <definedName name="Z_4383C486_E321_4DEF_86E6_00AB613FB08E_.wvu.PrintArea" localSheetId="1" hidden="1">'DO NOT USE'!$A$1:$S$135</definedName>
  </definedNames>
  <calcPr calcId="162913"/>
  <customWorkbookViews>
    <customWorkbookView name="Natasha Botha - Personal View" guid="{4383C486-E321-4DEF-86E6-00AB613FB08E}" mergeInterval="0" personalView="1" maximized="1" xWindow="-1928" yWindow="-311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64" i="2" l="1"/>
  <c r="W70" i="2"/>
  <c r="W66" i="2"/>
  <c r="Z131" i="2" l="1"/>
  <c r="Z123" i="2"/>
  <c r="Y124" i="2"/>
  <c r="G18" i="1"/>
  <c r="G22" i="1"/>
  <c r="G24" i="1"/>
  <c r="G35" i="1"/>
  <c r="G32" i="1"/>
  <c r="T99" i="2" l="1"/>
  <c r="T100" i="2"/>
  <c r="G30" i="1"/>
  <c r="T78" i="2" l="1"/>
  <c r="T77" i="2"/>
  <c r="T76" i="2"/>
  <c r="T75" i="2"/>
  <c r="T80" i="2" l="1"/>
  <c r="T70" i="2"/>
  <c r="T58" i="2"/>
  <c r="T57" i="2"/>
  <c r="T56" i="2"/>
  <c r="T31" i="2" l="1"/>
  <c r="T30" i="2"/>
  <c r="T29" i="2"/>
  <c r="T28" i="2"/>
  <c r="T26" i="2"/>
  <c r="T24" i="2"/>
  <c r="G20" i="1"/>
  <c r="Y107" i="2" l="1"/>
  <c r="V107" i="2"/>
  <c r="Y100" i="2"/>
  <c r="V100" i="2"/>
  <c r="J57" i="4"/>
  <c r="B57" i="4"/>
  <c r="J56" i="4"/>
  <c r="B56" i="4"/>
  <c r="J55" i="4"/>
  <c r="B55" i="4"/>
  <c r="J54" i="4"/>
  <c r="B54" i="4" s="1"/>
  <c r="J53" i="4"/>
  <c r="B53" i="4"/>
  <c r="J52" i="4"/>
  <c r="B52" i="4" s="1"/>
  <c r="J51" i="4"/>
  <c r="B51" i="4" s="1"/>
  <c r="J50" i="4"/>
  <c r="B50" i="4" s="1"/>
  <c r="J49" i="4"/>
  <c r="B49" i="4"/>
  <c r="J44" i="4"/>
  <c r="B44" i="4"/>
  <c r="J43" i="4"/>
  <c r="B43" i="4"/>
  <c r="J42" i="4"/>
  <c r="B42" i="4" s="1"/>
  <c r="J41" i="4"/>
  <c r="B41" i="4"/>
  <c r="J40" i="4"/>
  <c r="B40" i="4"/>
  <c r="J39" i="4"/>
  <c r="B39" i="4"/>
  <c r="J38" i="4"/>
  <c r="B38" i="4" s="1"/>
  <c r="J37" i="4"/>
  <c r="B37" i="4"/>
  <c r="J36" i="4"/>
  <c r="B36" i="4" s="1"/>
  <c r="J35" i="4"/>
  <c r="B35" i="4" s="1"/>
  <c r="J34" i="4"/>
  <c r="B34" i="4" s="1"/>
  <c r="J33" i="4"/>
  <c r="B33" i="4"/>
  <c r="J32" i="4"/>
  <c r="B32" i="4"/>
  <c r="J31" i="4"/>
  <c r="B31" i="4"/>
  <c r="J30" i="4"/>
  <c r="B30" i="4" s="1"/>
  <c r="J29" i="4"/>
  <c r="B29" i="4"/>
  <c r="J28" i="4"/>
  <c r="B28" i="4" s="1"/>
  <c r="J23" i="4"/>
  <c r="B23" i="4"/>
  <c r="J22" i="4"/>
  <c r="B22" i="4"/>
  <c r="J21" i="4"/>
  <c r="B21" i="4"/>
  <c r="J20" i="4"/>
  <c r="B20" i="4" s="1"/>
  <c r="J19" i="4"/>
  <c r="B19" i="4" s="1"/>
  <c r="J18" i="4"/>
  <c r="B18" i="4"/>
  <c r="J17" i="4"/>
  <c r="B17" i="4"/>
  <c r="J16" i="4"/>
  <c r="B16" i="4" s="1"/>
  <c r="J15" i="4"/>
  <c r="B15" i="4"/>
  <c r="J14" i="4"/>
  <c r="B14" i="4" s="1"/>
  <c r="J13" i="4"/>
  <c r="B13" i="4"/>
  <c r="J12" i="4"/>
  <c r="B12" i="4"/>
  <c r="J7" i="4"/>
  <c r="B7" i="4" s="1"/>
  <c r="J6" i="4"/>
  <c r="B6" i="4" s="1"/>
  <c r="J5" i="4"/>
  <c r="B5" i="4"/>
  <c r="I32" i="5"/>
  <c r="B32" i="5" s="1"/>
  <c r="I31" i="5"/>
  <c r="B31" i="5" s="1"/>
  <c r="I30" i="5"/>
  <c r="B30" i="5"/>
  <c r="I29" i="5"/>
  <c r="B29" i="5" s="1"/>
  <c r="I28" i="5"/>
  <c r="B28" i="5" s="1"/>
  <c r="I27" i="5"/>
  <c r="B27" i="5" s="1"/>
  <c r="I21" i="5"/>
  <c r="B21" i="5" s="1"/>
  <c r="I20" i="5"/>
  <c r="B20" i="5"/>
  <c r="I19" i="5"/>
  <c r="B19" i="5" s="1"/>
  <c r="I18" i="5"/>
  <c r="B18" i="5" s="1"/>
  <c r="I17" i="5"/>
  <c r="B17" i="5" s="1"/>
  <c r="I16" i="5"/>
  <c r="B16" i="5"/>
  <c r="I15" i="5"/>
  <c r="B15" i="5" s="1"/>
  <c r="I10" i="5"/>
  <c r="B10" i="5" s="1"/>
  <c r="I9" i="5"/>
  <c r="B9" i="5"/>
  <c r="I8" i="5"/>
  <c r="B8" i="5" s="1"/>
  <c r="I7" i="5"/>
  <c r="B7" i="5" s="1"/>
  <c r="I6" i="5"/>
  <c r="B6" i="5"/>
  <c r="I5" i="5"/>
  <c r="B5" i="5"/>
  <c r="K55" i="3"/>
  <c r="B55" i="3" s="1"/>
  <c r="K54" i="3"/>
  <c r="B54" i="3"/>
  <c r="K53" i="3"/>
  <c r="B53" i="3"/>
  <c r="K52" i="3"/>
  <c r="B52" i="3"/>
  <c r="K47" i="3"/>
  <c r="B47" i="3"/>
  <c r="K46" i="3"/>
  <c r="B46" i="3"/>
  <c r="K45" i="3"/>
  <c r="B45" i="3"/>
  <c r="K44" i="3"/>
  <c r="B44" i="3" s="1"/>
  <c r="K43" i="3"/>
  <c r="B43" i="3"/>
  <c r="K42" i="3"/>
  <c r="B42" i="3"/>
  <c r="K41" i="3"/>
  <c r="B41" i="3"/>
  <c r="K40" i="3"/>
  <c r="B40" i="3"/>
  <c r="K39" i="3"/>
  <c r="B39" i="3" s="1"/>
  <c r="K38" i="3"/>
  <c r="B38" i="3"/>
  <c r="K37" i="3"/>
  <c r="B37" i="3"/>
  <c r="K36" i="3"/>
  <c r="B36" i="3"/>
  <c r="K35" i="3"/>
  <c r="B35" i="3" s="1"/>
  <c r="K34" i="3"/>
  <c r="B34" i="3"/>
  <c r="K29" i="3"/>
  <c r="B29" i="3"/>
  <c r="K28" i="3"/>
  <c r="B28" i="3"/>
  <c r="K27" i="3"/>
  <c r="B27" i="3" s="1"/>
  <c r="K26" i="3"/>
  <c r="B26" i="3" s="1"/>
  <c r="K25" i="3"/>
  <c r="B25" i="3"/>
  <c r="K20" i="3"/>
  <c r="B20" i="3"/>
  <c r="K19" i="3"/>
  <c r="B19" i="3"/>
  <c r="K18" i="3"/>
  <c r="B18" i="3"/>
  <c r="K17" i="3"/>
  <c r="B17" i="3" s="1"/>
  <c r="K11" i="3"/>
  <c r="B11" i="3"/>
  <c r="K10" i="3"/>
  <c r="B10" i="3" s="1"/>
  <c r="K9" i="3"/>
  <c r="B9" i="3"/>
  <c r="K8" i="3"/>
  <c r="B8" i="3"/>
  <c r="K7" i="3"/>
  <c r="B7" i="3"/>
  <c r="K6" i="3"/>
  <c r="B6" i="3"/>
  <c r="K5" i="3"/>
  <c r="B5" i="3"/>
  <c r="Y110" i="2" l="1"/>
  <c r="AA110" i="2" s="1"/>
  <c r="AC110" i="2" s="1"/>
  <c r="AD110" i="2" s="1"/>
  <c r="V110" i="2"/>
  <c r="W110" i="2" s="1"/>
  <c r="Y109" i="2"/>
  <c r="AA109" i="2" s="1"/>
  <c r="AC109" i="2" s="1"/>
  <c r="AD109" i="2" s="1"/>
  <c r="V109" i="2"/>
  <c r="W109" i="2" s="1"/>
  <c r="Y108" i="2"/>
  <c r="AA108" i="2" s="1"/>
  <c r="AC108" i="2" s="1"/>
  <c r="AD108" i="2" s="1"/>
  <c r="V108" i="2"/>
  <c r="W108" i="2" s="1"/>
  <c r="Y103" i="2"/>
  <c r="AA103" i="2" s="1"/>
  <c r="AC103" i="2" s="1"/>
  <c r="AD103" i="2" s="1"/>
  <c r="V103" i="2"/>
  <c r="W103" i="2" s="1"/>
  <c r="Y116" i="2"/>
  <c r="AA116" i="2" s="1"/>
  <c r="AC116" i="2" s="1"/>
  <c r="AD116" i="2" s="1"/>
  <c r="Y115" i="2"/>
  <c r="AA115" i="2" s="1"/>
  <c r="AC115" i="2" s="1"/>
  <c r="AD115" i="2" s="1"/>
  <c r="V116" i="2"/>
  <c r="W116" i="2" s="1"/>
  <c r="Y114" i="2"/>
  <c r="AA114" i="2" s="1"/>
  <c r="AC114" i="2" s="1"/>
  <c r="AD114" i="2" s="1"/>
  <c r="V115" i="2"/>
  <c r="W115" i="2" s="1"/>
  <c r="V114" i="2"/>
  <c r="W114" i="2" s="1"/>
  <c r="V102" i="2"/>
  <c r="W102" i="2" s="1"/>
  <c r="Y102" i="2"/>
  <c r="AA102" i="2" s="1"/>
  <c r="AC102" i="2" s="1"/>
  <c r="AD102" i="2" s="1"/>
  <c r="V101" i="2"/>
  <c r="W101" i="2" s="1"/>
  <c r="V99" i="2"/>
  <c r="W99" i="2" s="1"/>
  <c r="Y101" i="2"/>
  <c r="AA101" i="2" s="1"/>
  <c r="AC101" i="2" s="1"/>
  <c r="AD101" i="2" s="1"/>
  <c r="Y99" i="2"/>
  <c r="AA99" i="2" s="1"/>
  <c r="AC99" i="2" s="1"/>
  <c r="AD99" i="2" s="1"/>
  <c r="U132" i="2"/>
  <c r="Q132" i="2"/>
  <c r="U131" i="2"/>
  <c r="U125" i="2"/>
  <c r="U124" i="2"/>
  <c r="U123" i="2"/>
  <c r="T116" i="2"/>
  <c r="U116" i="2" s="1"/>
  <c r="T115" i="2"/>
  <c r="U115" i="2" s="1"/>
  <c r="T114" i="2"/>
  <c r="U114" i="2" s="1"/>
  <c r="T110" i="2"/>
  <c r="U110" i="2" s="1"/>
  <c r="T109" i="2"/>
  <c r="U109" i="2" s="1"/>
  <c r="T108" i="2"/>
  <c r="U108" i="2" s="1"/>
  <c r="AA107" i="2"/>
  <c r="AC107" i="2" s="1"/>
  <c r="AD107" i="2" s="1"/>
  <c r="W107" i="2"/>
  <c r="T107" i="2"/>
  <c r="U107" i="2" s="1"/>
  <c r="T103" i="2"/>
  <c r="U103" i="2" s="1"/>
  <c r="T102" i="2"/>
  <c r="U102" i="2" s="1"/>
  <c r="T101" i="2"/>
  <c r="U101" i="2" s="1"/>
  <c r="AA100" i="2"/>
  <c r="AC100" i="2" s="1"/>
  <c r="AD100" i="2" s="1"/>
  <c r="W100" i="2"/>
  <c r="U100" i="2"/>
  <c r="U99" i="2"/>
  <c r="U80" i="2"/>
  <c r="AB80" i="2" s="1"/>
  <c r="AA79" i="2"/>
  <c r="AB79" i="2" s="1"/>
  <c r="U78" i="2"/>
  <c r="AB78" i="2" s="1"/>
  <c r="U77" i="2"/>
  <c r="AB77" i="2" s="1"/>
  <c r="U76" i="2"/>
  <c r="AB76" i="2" s="1"/>
  <c r="U75" i="2"/>
  <c r="T73" i="2"/>
  <c r="U73" i="2" s="1"/>
  <c r="T72" i="2"/>
  <c r="U72" i="2" s="1"/>
  <c r="T71" i="2"/>
  <c r="U71" i="2" s="1"/>
  <c r="U70" i="2"/>
  <c r="W68" i="2"/>
  <c r="T68" i="2"/>
  <c r="U68" i="2" s="1"/>
  <c r="AB68" i="2" s="1"/>
  <c r="W67" i="2"/>
  <c r="T67" i="2"/>
  <c r="U67" i="2" s="1"/>
  <c r="AB67" i="2" s="1"/>
  <c r="T66" i="2"/>
  <c r="U66" i="2" s="1"/>
  <c r="AB66" i="2" s="1"/>
  <c r="T64" i="2"/>
  <c r="U64" i="2" s="1"/>
  <c r="T63" i="2"/>
  <c r="U63" i="2" s="1"/>
  <c r="W63" i="2" s="1"/>
  <c r="T62" i="2"/>
  <c r="U62" i="2" s="1"/>
  <c r="W62" i="2" s="1"/>
  <c r="T61" i="2"/>
  <c r="U61" i="2" s="1"/>
  <c r="W61" i="2" s="1"/>
  <c r="T59" i="2"/>
  <c r="U59" i="2" s="1"/>
  <c r="W59" i="2" s="1"/>
  <c r="U58" i="2"/>
  <c r="W58" i="2" s="1"/>
  <c r="U57" i="2"/>
  <c r="W57" i="2" s="1"/>
  <c r="U56" i="2"/>
  <c r="W56" i="2" s="1"/>
  <c r="T55" i="2"/>
  <c r="U55" i="2" s="1"/>
  <c r="W55" i="2" s="1"/>
  <c r="AD38" i="2"/>
  <c r="AC38" i="2"/>
  <c r="AB38" i="2"/>
  <c r="AA38" i="2"/>
  <c r="T38" i="2"/>
  <c r="U38" i="2" s="1"/>
  <c r="AJ38" i="2" s="1"/>
  <c r="AD37" i="2"/>
  <c r="AC37" i="2"/>
  <c r="AB37" i="2"/>
  <c r="AA37" i="2"/>
  <c r="T37" i="2"/>
  <c r="U37" i="2" s="1"/>
  <c r="AF37" i="2" s="1"/>
  <c r="AD36" i="2"/>
  <c r="AC36" i="2"/>
  <c r="AB36" i="2"/>
  <c r="AA36" i="2"/>
  <c r="T36" i="2"/>
  <c r="U36" i="2" s="1"/>
  <c r="AJ36" i="2" s="1"/>
  <c r="AD35" i="2"/>
  <c r="AC35" i="2"/>
  <c r="AB35" i="2"/>
  <c r="AA35" i="2"/>
  <c r="T35" i="2"/>
  <c r="U35" i="2" s="1"/>
  <c r="AJ35" i="2" s="1"/>
  <c r="AD34" i="2"/>
  <c r="AC34" i="2"/>
  <c r="AB34" i="2"/>
  <c r="AA34" i="2"/>
  <c r="T34" i="2"/>
  <c r="U34" i="2" s="1"/>
  <c r="AJ34" i="2" s="1"/>
  <c r="AD33" i="2"/>
  <c r="AC33" i="2"/>
  <c r="AB33" i="2"/>
  <c r="AA33" i="2"/>
  <c r="T33" i="2"/>
  <c r="U33" i="2" s="1"/>
  <c r="AF33" i="2" s="1"/>
  <c r="AD31" i="2"/>
  <c r="AC31" i="2"/>
  <c r="AB31" i="2"/>
  <c r="AA31" i="2"/>
  <c r="U31" i="2"/>
  <c r="AJ31" i="2" s="1"/>
  <c r="AD30" i="2"/>
  <c r="AC30" i="2"/>
  <c r="AB30" i="2"/>
  <c r="AA30" i="2"/>
  <c r="U30" i="2"/>
  <c r="AF30" i="2" s="1"/>
  <c r="AD29" i="2"/>
  <c r="AC29" i="2"/>
  <c r="AB29" i="2"/>
  <c r="AA29" i="2"/>
  <c r="U29" i="2"/>
  <c r="AJ29" i="2" s="1"/>
  <c r="AD28" i="2"/>
  <c r="AC28" i="2"/>
  <c r="AB28" i="2"/>
  <c r="AA28" i="2"/>
  <c r="U28" i="2"/>
  <c r="AJ28" i="2" s="1"/>
  <c r="AD26" i="2"/>
  <c r="AC26" i="2"/>
  <c r="AB26" i="2"/>
  <c r="AA26" i="2"/>
  <c r="U26" i="2"/>
  <c r="AJ26" i="2" s="1"/>
  <c r="AD24" i="2"/>
  <c r="AC24" i="2"/>
  <c r="AB24" i="2"/>
  <c r="AA24" i="2"/>
  <c r="U24" i="2"/>
  <c r="AF24" i="2" s="1"/>
  <c r="AD22" i="2"/>
  <c r="AC22" i="2"/>
  <c r="AB22" i="2"/>
  <c r="AA22" i="2"/>
  <c r="B22" i="2"/>
  <c r="T22" i="2" s="1"/>
  <c r="AD20" i="2"/>
  <c r="AC20" i="2"/>
  <c r="AB20" i="2"/>
  <c r="AA20" i="2"/>
  <c r="B20" i="2"/>
  <c r="AD19" i="2"/>
  <c r="AC19" i="2"/>
  <c r="AB19" i="2"/>
  <c r="AA19" i="2"/>
  <c r="B19" i="2"/>
  <c r="T19" i="2" s="1"/>
  <c r="AD17" i="2"/>
  <c r="AC17" i="2"/>
  <c r="AB17" i="2"/>
  <c r="AA17" i="2"/>
  <c r="B17" i="2"/>
  <c r="AD15" i="2"/>
  <c r="AC15" i="2"/>
  <c r="AB15" i="2"/>
  <c r="AA15" i="2"/>
  <c r="T15" i="2"/>
  <c r="U15" i="2" s="1"/>
  <c r="AF15" i="2" s="1"/>
  <c r="AD14" i="2"/>
  <c r="AC14" i="2"/>
  <c r="AB14" i="2"/>
  <c r="AA14" i="2"/>
  <c r="T14" i="2"/>
  <c r="U14" i="2" s="1"/>
  <c r="AJ14" i="2" s="1"/>
  <c r="G38" i="1"/>
  <c r="G27" i="1"/>
  <c r="T20" i="2" l="1"/>
  <c r="U20" i="2" s="1"/>
  <c r="AJ15" i="2"/>
  <c r="AD118" i="2"/>
  <c r="G118" i="2" s="1"/>
  <c r="Q125" i="2" s="1"/>
  <c r="Y125" i="2" s="1"/>
  <c r="W118" i="2"/>
  <c r="Q118" i="2" s="1"/>
  <c r="AF14" i="2"/>
  <c r="AJ24" i="2"/>
  <c r="AF29" i="2"/>
  <c r="AJ30" i="2"/>
  <c r="AB61" i="2"/>
  <c r="AF35" i="2"/>
  <c r="AF28" i="2"/>
  <c r="AF26" i="2"/>
  <c r="AF31" i="2"/>
  <c r="AB63" i="2"/>
  <c r="AI14" i="2"/>
  <c r="W14" i="2"/>
  <c r="AH14" i="2"/>
  <c r="AI15" i="2"/>
  <c r="W15" i="2"/>
  <c r="AH15" i="2"/>
  <c r="T17" i="2"/>
  <c r="U17" i="2" s="1"/>
  <c r="AF17" i="2" s="1"/>
  <c r="U22" i="2"/>
  <c r="W22" i="2" s="1"/>
  <c r="AI24" i="2"/>
  <c r="W24" i="2"/>
  <c r="AH24" i="2"/>
  <c r="AI26" i="2"/>
  <c r="W26" i="2"/>
  <c r="AH26" i="2"/>
  <c r="AI28" i="2"/>
  <c r="W28" i="2"/>
  <c r="AH28" i="2"/>
  <c r="AI29" i="2"/>
  <c r="W29" i="2"/>
  <c r="AH29" i="2"/>
  <c r="AI30" i="2"/>
  <c r="W30" i="2"/>
  <c r="AH30" i="2"/>
  <c r="AI31" i="2"/>
  <c r="W31" i="2"/>
  <c r="AH31" i="2"/>
  <c r="AI33" i="2"/>
  <c r="W33" i="2"/>
  <c r="AG33" i="2"/>
  <c r="AH33" i="2"/>
  <c r="AF34" i="2"/>
  <c r="AI37" i="2"/>
  <c r="W37" i="2"/>
  <c r="AG37" i="2"/>
  <c r="AH37" i="2"/>
  <c r="AF38" i="2"/>
  <c r="AB55" i="2"/>
  <c r="AB57" i="2"/>
  <c r="AB59" i="2"/>
  <c r="AB62" i="2"/>
  <c r="AB64" i="2"/>
  <c r="AB73" i="2"/>
  <c r="W73" i="2"/>
  <c r="AI36" i="2"/>
  <c r="W36" i="2"/>
  <c r="AH36" i="2"/>
  <c r="AG36" i="2"/>
  <c r="AB70" i="2"/>
  <c r="AB75" i="2"/>
  <c r="W78" i="2"/>
  <c r="W77" i="2"/>
  <c r="W76" i="2"/>
  <c r="W75" i="2"/>
  <c r="AG14" i="2"/>
  <c r="AG15" i="2"/>
  <c r="AG24" i="2"/>
  <c r="AG26" i="2"/>
  <c r="AG28" i="2"/>
  <c r="AG29" i="2"/>
  <c r="AG30" i="2"/>
  <c r="AG31" i="2"/>
  <c r="AJ33" i="2"/>
  <c r="AG35" i="2"/>
  <c r="AI35" i="2"/>
  <c r="W35" i="2"/>
  <c r="AH35" i="2"/>
  <c r="AF36" i="2"/>
  <c r="AJ37" i="2"/>
  <c r="AB56" i="2"/>
  <c r="AB58" i="2"/>
  <c r="AB71" i="2"/>
  <c r="W71" i="2"/>
  <c r="AI34" i="2"/>
  <c r="W34" i="2"/>
  <c r="AH34" i="2"/>
  <c r="AG34" i="2"/>
  <c r="AI38" i="2"/>
  <c r="W38" i="2"/>
  <c r="AH38" i="2"/>
  <c r="AG38" i="2"/>
  <c r="AB72" i="2"/>
  <c r="W72" i="2"/>
  <c r="W80" i="2"/>
  <c r="U19" i="2"/>
  <c r="AG19" i="2" s="1"/>
  <c r="W20" i="2" l="1"/>
  <c r="AH20" i="2"/>
  <c r="AG20" i="2"/>
  <c r="AI20" i="2"/>
  <c r="AJ20" i="2"/>
  <c r="AF20" i="2"/>
  <c r="AF22" i="2"/>
  <c r="AJ22" i="2"/>
  <c r="AH22" i="2"/>
  <c r="AI22" i="2"/>
  <c r="W82" i="2"/>
  <c r="Q82" i="2" s="1"/>
  <c r="AJ19" i="2"/>
  <c r="AI17" i="2"/>
  <c r="W17" i="2"/>
  <c r="AF19" i="2"/>
  <c r="AB82" i="2"/>
  <c r="G82" i="2" s="1"/>
  <c r="Q124" i="2" s="1"/>
  <c r="AG17" i="2"/>
  <c r="AH17" i="2"/>
  <c r="W19" i="2"/>
  <c r="AI19" i="2"/>
  <c r="AH19" i="2"/>
  <c r="AJ17" i="2"/>
  <c r="AG22" i="2"/>
  <c r="W40" i="2" l="1"/>
  <c r="Q40" i="2" s="1"/>
  <c r="Q129" i="2" s="1"/>
  <c r="AJ40" i="2"/>
  <c r="G40" i="2" s="1"/>
  <c r="Q122" i="2" s="1"/>
  <c r="V125" i="2" l="1"/>
  <c r="W125" i="2" s="1"/>
  <c r="Y122" i="2"/>
  <c r="Q131" i="2"/>
  <c r="Y129" i="2"/>
  <c r="V124" i="2"/>
  <c r="W124" i="2" s="1"/>
  <c r="V123" i="2"/>
  <c r="W123" i="2" s="1"/>
  <c r="W126" i="2" l="1"/>
  <c r="Q123" i="2" l="1"/>
  <c r="Q127" i="2" l="1"/>
  <c r="Y123" i="2"/>
  <c r="Q134" i="2" l="1"/>
  <c r="Y134" i="2" s="1"/>
  <c r="Y127" i="2"/>
</calcChain>
</file>

<file path=xl/sharedStrings.xml><?xml version="1.0" encoding="utf-8"?>
<sst xmlns="http://schemas.openxmlformats.org/spreadsheetml/2006/main" count="637" uniqueCount="125">
  <si>
    <t xml:space="preserve">Annexure B: Level of Service and Maintenance </t>
  </si>
  <si>
    <t xml:space="preserve"> QTY </t>
  </si>
  <si>
    <t>Activation Fee</t>
  </si>
  <si>
    <t>1 - 10 Users</t>
  </si>
  <si>
    <t>11 - 20 Users</t>
  </si>
  <si>
    <t>21 - 30 Users</t>
  </si>
  <si>
    <t>31 - 50 Users</t>
  </si>
  <si>
    <t>51 + Users</t>
  </si>
  <si>
    <t xml:space="preserve"> Monthly Total </t>
  </si>
  <si>
    <t xml:space="preserve"> Once off activation fee </t>
  </si>
  <si>
    <t>Cost Price</t>
  </si>
  <si>
    <t>Sell Price</t>
  </si>
  <si>
    <t xml:space="preserve">Total </t>
  </si>
  <si>
    <t xml:space="preserve">   </t>
  </si>
  <si>
    <t xml:space="preserve"> Additional: Customize any of the above 3 options valid for 1 year </t>
  </si>
  <si>
    <t xml:space="preserve"> 3rd Party ISP Connectivity Options </t>
  </si>
  <si>
    <t>Discount %</t>
  </si>
  <si>
    <t>Disc Price</t>
  </si>
  <si>
    <t xml:space="preserve"> Fibre </t>
  </si>
  <si>
    <t xml:space="preserve"> Liquid Telecom </t>
  </si>
  <si>
    <t>No Option Selected</t>
  </si>
  <si>
    <t xml:space="preserve">Total Monthly Costs </t>
  </si>
  <si>
    <t xml:space="preserve"> SLA Response Option </t>
  </si>
  <si>
    <t xml:space="preserve"> Silver Response </t>
  </si>
  <si>
    <t xml:space="preserve"> SLA Response Fee </t>
  </si>
  <si>
    <t xml:space="preserve"> Gold Response </t>
  </si>
  <si>
    <t xml:space="preserve"> Grand Monthly Total </t>
  </si>
  <si>
    <t xml:space="preserve"> Total Once off Activation Fees </t>
  </si>
  <si>
    <t xml:space="preserve"> Terms </t>
  </si>
  <si>
    <t xml:space="preserve"> 12 Months </t>
  </si>
  <si>
    <t xml:space="preserve"> 24 Months </t>
  </si>
  <si>
    <t xml:space="preserve"> Price </t>
  </si>
  <si>
    <t xml:space="preserve"> Activation Fee </t>
  </si>
  <si>
    <t xml:space="preserve"> 10Mbps </t>
  </si>
  <si>
    <t>1:10</t>
  </si>
  <si>
    <t xml:space="preserve"> @ </t>
  </si>
  <si>
    <t xml:space="preserve"> R </t>
  </si>
  <si>
    <t xml:space="preserve"> (24 months) </t>
  </si>
  <si>
    <t xml:space="preserve"> 20Mbps </t>
  </si>
  <si>
    <t xml:space="preserve"> 50Mbps </t>
  </si>
  <si>
    <t xml:space="preserve"> 100Mbps </t>
  </si>
  <si>
    <t xml:space="preserve"> 200Mbps </t>
  </si>
  <si>
    <t xml:space="preserve"> 500Mbps </t>
  </si>
  <si>
    <t xml:space="preserve"> 1000Mbps </t>
  </si>
  <si>
    <t>1.1</t>
  </si>
  <si>
    <t xml:space="preserve"> 30Mbps </t>
  </si>
  <si>
    <t xml:space="preserve"> 25Mbps </t>
  </si>
  <si>
    <t xml:space="preserve"> 300Mbps </t>
  </si>
  <si>
    <t xml:space="preserve"> Oculusip </t>
  </si>
  <si>
    <t>Description</t>
  </si>
  <si>
    <t>Price</t>
  </si>
  <si>
    <t xml:space="preserve"> 5GB </t>
  </si>
  <si>
    <t xml:space="preserve"> 10GB </t>
  </si>
  <si>
    <t xml:space="preserve"> 20GB </t>
  </si>
  <si>
    <t xml:space="preserve"> 30GB </t>
  </si>
  <si>
    <t xml:space="preserve"> 50GB </t>
  </si>
  <si>
    <t xml:space="preserve"> 100GB </t>
  </si>
  <si>
    <t xml:space="preserve"> 150GB </t>
  </si>
  <si>
    <t xml:space="preserve"> 200GB </t>
  </si>
  <si>
    <t xml:space="preserve"> </t>
  </si>
  <si>
    <t>25GB</t>
  </si>
  <si>
    <t xml:space="preserve"> (month to month) </t>
  </si>
  <si>
    <t>55GB</t>
  </si>
  <si>
    <t>85GB</t>
  </si>
  <si>
    <t>120GB</t>
  </si>
  <si>
    <t>220GB</t>
  </si>
  <si>
    <t>330GB</t>
  </si>
  <si>
    <t xml:space="preserve"> 5Mbps </t>
  </si>
  <si>
    <t xml:space="preserve"> Snowball </t>
  </si>
  <si>
    <t>2Mbps</t>
  </si>
  <si>
    <t>4Mbps</t>
  </si>
  <si>
    <t>6Mbps</t>
  </si>
  <si>
    <t>8Mbps</t>
  </si>
  <si>
    <t>10Mbps</t>
  </si>
  <si>
    <t>20Mbps</t>
  </si>
  <si>
    <t xml:space="preserve"> Sonic </t>
  </si>
  <si>
    <t xml:space="preserve"> (24 Months) </t>
  </si>
  <si>
    <t>5Mbps</t>
  </si>
  <si>
    <t>15Mbps</t>
  </si>
  <si>
    <t>25Mbps</t>
  </si>
  <si>
    <t>30Mbps</t>
  </si>
  <si>
    <t>50Mbps</t>
  </si>
  <si>
    <t>100Mbps</t>
  </si>
  <si>
    <t>Seacom</t>
  </si>
  <si>
    <t>150Mbps</t>
  </si>
  <si>
    <t>200Mbps</t>
  </si>
  <si>
    <t>300Mbps</t>
  </si>
  <si>
    <t>400Mbps</t>
  </si>
  <si>
    <t>500Mbps</t>
  </si>
  <si>
    <t>Total Monthly Costs</t>
  </si>
  <si>
    <t>Terms</t>
  </si>
  <si>
    <t>Activation Fees</t>
  </si>
  <si>
    <t>SLA Calculator Summary</t>
  </si>
  <si>
    <t>Response Rate</t>
  </si>
  <si>
    <t xml:space="preserve">3rd Party Managed Services </t>
  </si>
  <si>
    <t>Mark-up %</t>
  </si>
  <si>
    <t xml:space="preserve"> 3rd Party Managed Services </t>
  </si>
  <si>
    <t xml:space="preserve"> Platinum Response </t>
  </si>
  <si>
    <t>QTY</t>
  </si>
  <si>
    <t xml:space="preserve">SITE NAME </t>
  </si>
  <si>
    <t xml:space="preserve">No option selected </t>
  </si>
  <si>
    <t xml:space="preserve"> Grand Monthly Total  + Activation Fees</t>
  </si>
  <si>
    <t xml:space="preserve">Total quantity of Sites to be Managed </t>
  </si>
  <si>
    <t xml:space="preserve">3rd Party ISP Connectivity Options </t>
  </si>
  <si>
    <t>Grand Monthly Total</t>
  </si>
  <si>
    <t>Grand Monthly Total  + Activation Fees</t>
  </si>
  <si>
    <t>Test 1</t>
  </si>
  <si>
    <t>Test 2</t>
  </si>
  <si>
    <t>Test 3</t>
  </si>
  <si>
    <t>Test 4</t>
  </si>
  <si>
    <t>Test 5</t>
  </si>
  <si>
    <t xml:space="preserve">Test 2 </t>
  </si>
  <si>
    <t>Info</t>
  </si>
  <si>
    <t xml:space="preserve">Managed Services </t>
  </si>
  <si>
    <t xml:space="preserve">  Managed Services Monthly Total </t>
  </si>
  <si>
    <t>Y122</t>
  </si>
  <si>
    <t>Y123</t>
  </si>
  <si>
    <t>Y124</t>
  </si>
  <si>
    <t>Y125</t>
  </si>
  <si>
    <t>Y127</t>
  </si>
  <si>
    <t>Y129</t>
  </si>
  <si>
    <t>Z131</t>
  </si>
  <si>
    <t>Z123</t>
  </si>
  <si>
    <t>Y134</t>
  </si>
  <si>
    <t>Managed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</si>
</sst>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R&quot;#,##0.00;[Red]\-&quot;R&quot;#,##0.00"/>
    <numFmt numFmtId="43" formatCode="_-* #,##0.00_-;\-* #,##0.00_-;_-* &quot;-&quot;??_-;_-@_-"/>
    <numFmt numFmtId="164" formatCode="0.0%"/>
    <numFmt numFmtId="165" formatCode="_ * #,##0.00_ ;_ * \-#,##0.00_ ;_ * &quot;-&quot;??_ ;_ @_ "/>
    <numFmt numFmtId="166" formatCode="_ &quot;R&quot;\ * #,##0.00_ ;_ &quot;R&quot;\ * \-#,##0.00_ ;_ &quot;R&quot;\ * &quot;-&quot;??_ ;_ @_ "/>
    <numFmt numFmtId="167" formatCode="_-[$R-1C09]* #,##0.00_-;\-[$R-1C09]* #,##0.00_-;_-[$R-1C09]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rgb="FFFF0000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u val="singleAccounting"/>
      <sz val="9"/>
      <color theme="1"/>
      <name val="Calibri"/>
      <family val="2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</font>
    <font>
      <b/>
      <sz val="16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9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43" fontId="4" fillId="0" borderId="0" xfId="1" applyFont="1" applyFill="1"/>
    <xf numFmtId="0" fontId="6" fillId="0" borderId="1" xfId="0" applyFont="1" applyFill="1" applyBorder="1" applyAlignment="1">
      <alignment horizontal="center"/>
    </xf>
    <xf numFmtId="9" fontId="8" fillId="0" borderId="0" xfId="2" applyFont="1" applyFill="1" applyBorder="1" applyAlignment="1">
      <alignment horizontal="center" vertical="center"/>
    </xf>
    <xf numFmtId="164" fontId="8" fillId="0" borderId="0" xfId="3" applyNumberFormat="1" applyFont="1" applyFill="1" applyBorder="1" applyAlignment="1">
      <alignment horizontal="center" vertical="center"/>
    </xf>
    <xf numFmtId="0" fontId="7" fillId="0" borderId="2" xfId="0" applyFont="1" applyFill="1" applyBorder="1"/>
    <xf numFmtId="0" fontId="0" fillId="0" borderId="3" xfId="0" applyFill="1" applyBorder="1"/>
    <xf numFmtId="0" fontId="6" fillId="0" borderId="4" xfId="0" applyFont="1" applyFill="1" applyBorder="1" applyAlignment="1">
      <alignment horizontal="center"/>
    </xf>
    <xf numFmtId="165" fontId="11" fillId="0" borderId="0" xfId="5" applyFont="1" applyFill="1" applyBorder="1" applyAlignment="1">
      <alignment horizontal="center" vertical="center"/>
    </xf>
    <xf numFmtId="0" fontId="0" fillId="0" borderId="5" xfId="0" applyFill="1" applyBorder="1"/>
    <xf numFmtId="43" fontId="12" fillId="0" borderId="0" xfId="1" applyFont="1" applyFill="1"/>
    <xf numFmtId="0" fontId="4" fillId="0" borderId="0" xfId="0" applyFont="1" applyFill="1" applyBorder="1"/>
    <xf numFmtId="0" fontId="0" fillId="0" borderId="0" xfId="0" applyFill="1" applyBorder="1"/>
    <xf numFmtId="0" fontId="0" fillId="0" borderId="7" xfId="0" applyFill="1" applyBorder="1"/>
    <xf numFmtId="0" fontId="2" fillId="0" borderId="8" xfId="0" applyFont="1" applyFill="1" applyBorder="1"/>
    <xf numFmtId="0" fontId="6" fillId="0" borderId="8" xfId="0" applyFont="1" applyFill="1" applyBorder="1"/>
    <xf numFmtId="43" fontId="6" fillId="0" borderId="10" xfId="0" applyNumberFormat="1" applyFont="1" applyFill="1" applyBorder="1"/>
    <xf numFmtId="0" fontId="14" fillId="0" borderId="2" xfId="0" applyFont="1" applyFill="1" applyBorder="1"/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43" fontId="4" fillId="0" borderId="0" xfId="0" applyNumberFormat="1" applyFont="1" applyFill="1"/>
    <xf numFmtId="0" fontId="6" fillId="0" borderId="0" xfId="0" applyFont="1" applyFill="1" applyBorder="1" applyAlignment="1"/>
    <xf numFmtId="165" fontId="15" fillId="0" borderId="0" xfId="5" applyFont="1" applyFill="1" applyBorder="1" applyAlignment="1" applyProtection="1">
      <alignment horizontal="left" vertical="center"/>
      <protection hidden="1"/>
    </xf>
    <xf numFmtId="165" fontId="10" fillId="0" borderId="0" xfId="5" applyFont="1" applyFill="1" applyBorder="1" applyAlignment="1">
      <alignment horizontal="left" vertical="center"/>
    </xf>
    <xf numFmtId="0" fontId="4" fillId="0" borderId="8" xfId="0" applyFont="1" applyFill="1" applyBorder="1"/>
    <xf numFmtId="43" fontId="4" fillId="0" borderId="10" xfId="1" applyFont="1" applyFill="1" applyBorder="1"/>
    <xf numFmtId="0" fontId="2" fillId="0" borderId="0" xfId="0" applyFont="1" applyFill="1" applyAlignment="1">
      <alignment horizontal="center"/>
    </xf>
    <xf numFmtId="9" fontId="11" fillId="0" borderId="0" xfId="3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/>
    </xf>
    <xf numFmtId="0" fontId="4" fillId="0" borderId="5" xfId="0" applyFont="1" applyFill="1" applyBorder="1"/>
    <xf numFmtId="43" fontId="4" fillId="0" borderId="0" xfId="1" applyFont="1" applyFill="1" applyAlignment="1">
      <alignment horizontal="right"/>
    </xf>
    <xf numFmtId="0" fontId="4" fillId="0" borderId="7" xfId="0" applyFont="1" applyFill="1" applyBorder="1"/>
    <xf numFmtId="0" fontId="6" fillId="0" borderId="0" xfId="0" applyFont="1" applyFill="1" applyAlignment="1">
      <alignment horizontal="center"/>
    </xf>
    <xf numFmtId="0" fontId="4" fillId="0" borderId="3" xfId="0" applyFont="1" applyFill="1" applyBorder="1"/>
    <xf numFmtId="0" fontId="4" fillId="0" borderId="0" xfId="0" applyFont="1" applyFill="1" applyProtection="1">
      <protection locked="0"/>
    </xf>
    <xf numFmtId="0" fontId="4" fillId="0" borderId="6" xfId="0" applyFont="1" applyFill="1" applyBorder="1"/>
    <xf numFmtId="43" fontId="4" fillId="0" borderId="0" xfId="1" applyFont="1" applyFill="1" applyBorder="1"/>
    <xf numFmtId="165" fontId="10" fillId="0" borderId="0" xfId="5" applyFont="1" applyFill="1" applyBorder="1" applyAlignment="1">
      <alignment horizontal="center"/>
    </xf>
    <xf numFmtId="165" fontId="10" fillId="0" borderId="0" xfId="5" applyFont="1" applyFill="1" applyBorder="1" applyAlignment="1"/>
    <xf numFmtId="0" fontId="4" fillId="0" borderId="9" xfId="0" applyFont="1" applyFill="1" applyBorder="1"/>
    <xf numFmtId="0" fontId="16" fillId="0" borderId="0" xfId="0" applyFont="1"/>
    <xf numFmtId="0" fontId="2" fillId="0" borderId="0" xfId="0" applyFont="1"/>
    <xf numFmtId="43" fontId="0" fillId="0" borderId="0" xfId="1" applyFont="1"/>
    <xf numFmtId="4" fontId="0" fillId="0" borderId="0" xfId="0" applyNumberFormat="1"/>
    <xf numFmtId="20" fontId="0" fillId="0" borderId="0" xfId="0" quotePrefix="1" applyNumberFormat="1"/>
    <xf numFmtId="43" fontId="2" fillId="0" borderId="0" xfId="1" applyFont="1"/>
    <xf numFmtId="165" fontId="10" fillId="0" borderId="0" xfId="5" applyFont="1" applyFill="1" applyBorder="1" applyAlignment="1">
      <alignment vertical="center"/>
    </xf>
    <xf numFmtId="165" fontId="10" fillId="0" borderId="0" xfId="6" applyFont="1" applyFill="1" applyBorder="1" applyAlignment="1">
      <alignment vertical="center"/>
    </xf>
    <xf numFmtId="0" fontId="4" fillId="0" borderId="0" xfId="0" applyFont="1" applyFill="1" applyBorder="1" applyAlignment="1"/>
    <xf numFmtId="0" fontId="17" fillId="0" borderId="0" xfId="0" applyFont="1"/>
    <xf numFmtId="167" fontId="0" fillId="0" borderId="0" xfId="0" applyNumberFormat="1"/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/>
    <xf numFmtId="0" fontId="0" fillId="0" borderId="8" xfId="0" applyFill="1" applyBorder="1"/>
    <xf numFmtId="0" fontId="14" fillId="0" borderId="3" xfId="0" applyFont="1" applyFill="1" applyBorder="1"/>
    <xf numFmtId="0" fontId="7" fillId="0" borderId="3" xfId="0" applyFont="1" applyFill="1" applyBorder="1"/>
    <xf numFmtId="0" fontId="7" fillId="0" borderId="4" xfId="0" applyFont="1" applyFill="1" applyBorder="1"/>
    <xf numFmtId="0" fontId="14" fillId="0" borderId="4" xfId="0" applyFont="1" applyFill="1" applyBorder="1" applyAlignment="1">
      <alignment horizontal="center"/>
    </xf>
    <xf numFmtId="0" fontId="14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43" fontId="11" fillId="0" borderId="0" xfId="1" applyFont="1" applyFill="1" applyBorder="1" applyAlignment="1">
      <alignment horizontal="center" vertical="top"/>
    </xf>
    <xf numFmtId="0" fontId="0" fillId="0" borderId="0" xfId="0" applyFill="1" applyAlignment="1">
      <alignment vertical="top"/>
    </xf>
    <xf numFmtId="0" fontId="4" fillId="0" borderId="0" xfId="0" applyFont="1" applyFill="1" applyBorder="1" applyAlignment="1">
      <alignment horizontal="left"/>
    </xf>
    <xf numFmtId="165" fontId="11" fillId="0" borderId="0" xfId="5" applyFont="1" applyFill="1" applyBorder="1" applyAlignment="1">
      <alignment horizontal="center" vertical="top"/>
    </xf>
    <xf numFmtId="43" fontId="4" fillId="0" borderId="0" xfId="1" applyFont="1" applyFill="1" applyBorder="1" applyAlignment="1">
      <alignment horizontal="right"/>
    </xf>
    <xf numFmtId="43" fontId="4" fillId="0" borderId="6" xfId="1" applyFont="1" applyFill="1" applyBorder="1" applyAlignment="1">
      <alignment horizontal="right"/>
    </xf>
    <xf numFmtId="0" fontId="14" fillId="0" borderId="3" xfId="0" applyFont="1" applyFill="1" applyBorder="1" applyAlignment="1">
      <alignment vertical="top"/>
    </xf>
    <xf numFmtId="0" fontId="14" fillId="0" borderId="5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1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10" fillId="0" borderId="0" xfId="4" applyFont="1" applyFill="1" applyBorder="1"/>
    <xf numFmtId="0" fontId="4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top"/>
    </xf>
    <xf numFmtId="0" fontId="10" fillId="0" borderId="0" xfId="4" applyFont="1" applyFill="1" applyBorder="1" applyAlignment="1">
      <alignment vertical="top"/>
    </xf>
    <xf numFmtId="0" fontId="6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/>
    </xf>
    <xf numFmtId="43" fontId="12" fillId="0" borderId="0" xfId="1" applyFont="1" applyFill="1" applyBorder="1"/>
    <xf numFmtId="43" fontId="6" fillId="0" borderId="0" xfId="0" applyNumberFormat="1" applyFont="1" applyFill="1" applyBorder="1"/>
    <xf numFmtId="8" fontId="6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4" xfId="0" applyFill="1" applyBorder="1" applyAlignment="1">
      <alignment vertical="top"/>
    </xf>
    <xf numFmtId="0" fontId="0" fillId="0" borderId="6" xfId="0" applyFill="1" applyBorder="1" applyAlignment="1">
      <alignment vertical="top"/>
    </xf>
    <xf numFmtId="0" fontId="0" fillId="0" borderId="6" xfId="0" applyFill="1" applyBorder="1"/>
    <xf numFmtId="0" fontId="0" fillId="0" borderId="6" xfId="0" applyFill="1" applyBorder="1" applyProtection="1"/>
    <xf numFmtId="0" fontId="6" fillId="0" borderId="12" xfId="0" applyFont="1" applyFill="1" applyBorder="1" applyAlignment="1">
      <alignment horizontal="center"/>
    </xf>
    <xf numFmtId="167" fontId="4" fillId="0" borderId="0" xfId="0" applyNumberFormat="1" applyFont="1" applyFill="1" applyBorder="1"/>
    <xf numFmtId="167" fontId="6" fillId="0" borderId="6" xfId="0" applyNumberFormat="1" applyFont="1" applyFill="1" applyBorder="1" applyAlignment="1">
      <alignment horizontal="center"/>
    </xf>
    <xf numFmtId="167" fontId="4" fillId="0" borderId="6" xfId="0" applyNumberFormat="1" applyFont="1" applyFill="1" applyBorder="1"/>
    <xf numFmtId="167" fontId="4" fillId="0" borderId="0" xfId="1" applyNumberFormat="1" applyFont="1" applyFill="1" applyBorder="1"/>
    <xf numFmtId="167" fontId="4" fillId="0" borderId="6" xfId="1" applyNumberFormat="1" applyFont="1" applyFill="1" applyBorder="1"/>
    <xf numFmtId="0" fontId="7" fillId="0" borderId="0" xfId="0" applyFont="1" applyFill="1" applyBorder="1" applyAlignment="1"/>
    <xf numFmtId="49" fontId="7" fillId="0" borderId="0" xfId="0" applyNumberFormat="1" applyFont="1" applyFill="1" applyBorder="1" applyAlignment="1">
      <alignment horizontal="left"/>
    </xf>
    <xf numFmtId="43" fontId="0" fillId="0" borderId="0" xfId="0" applyNumberFormat="1"/>
    <xf numFmtId="43" fontId="4" fillId="2" borderId="0" xfId="1" applyFont="1" applyFill="1"/>
    <xf numFmtId="0" fontId="4" fillId="2" borderId="0" xfId="0" applyFont="1" applyFill="1"/>
    <xf numFmtId="167" fontId="0" fillId="0" borderId="11" xfId="0" applyNumberFormat="1" applyBorder="1" applyAlignment="1">
      <alignment horizontal="center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167" fontId="6" fillId="0" borderId="10" xfId="0" applyNumberFormat="1" applyFont="1" applyFill="1" applyBorder="1" applyAlignment="1">
      <alignment horizontal="right"/>
    </xf>
    <xf numFmtId="167" fontId="6" fillId="0" borderId="13" xfId="0" applyNumberFormat="1" applyFont="1" applyFill="1" applyBorder="1" applyAlignment="1">
      <alignment horizontal="right"/>
    </xf>
    <xf numFmtId="167" fontId="13" fillId="0" borderId="8" xfId="2" applyNumberFormat="1" applyFont="1" applyFill="1" applyBorder="1" applyAlignment="1">
      <alignment horizontal="center" vertical="center"/>
    </xf>
    <xf numFmtId="167" fontId="13" fillId="0" borderId="9" xfId="2" applyNumberFormat="1" applyFont="1" applyFill="1" applyBorder="1" applyAlignment="1">
      <alignment horizontal="center" vertical="center"/>
    </xf>
    <xf numFmtId="165" fontId="11" fillId="0" borderId="0" xfId="5" applyFont="1" applyFill="1" applyBorder="1" applyAlignment="1">
      <alignment horizontal="center" vertical="center"/>
    </xf>
    <xf numFmtId="165" fontId="11" fillId="0" borderId="0" xfId="5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left"/>
    </xf>
    <xf numFmtId="167" fontId="6" fillId="0" borderId="8" xfId="2" applyNumberFormat="1" applyFont="1" applyFill="1" applyBorder="1" applyAlignment="1">
      <alignment horizontal="center"/>
    </xf>
    <xf numFmtId="0" fontId="6" fillId="0" borderId="8" xfId="0" applyFon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167" fontId="4" fillId="0" borderId="0" xfId="0" applyNumberFormat="1" applyFont="1" applyFill="1" applyBorder="1" applyAlignment="1">
      <alignment horizontal="right"/>
    </xf>
    <xf numFmtId="167" fontId="4" fillId="0" borderId="6" xfId="0" applyNumberFormat="1" applyFont="1" applyFill="1" applyBorder="1" applyAlignment="1">
      <alignment horizontal="right"/>
    </xf>
    <xf numFmtId="167" fontId="6" fillId="0" borderId="9" xfId="2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43" fontId="4" fillId="0" borderId="0" xfId="1" applyFont="1" applyFill="1" applyBorder="1" applyAlignment="1">
      <alignment horizontal="right"/>
    </xf>
    <xf numFmtId="43" fontId="4" fillId="0" borderId="6" xfId="1" applyFont="1" applyFill="1" applyBorder="1" applyAlignment="1">
      <alignment horizontal="right"/>
    </xf>
    <xf numFmtId="167" fontId="4" fillId="0" borderId="10" xfId="0" applyNumberFormat="1" applyFont="1" applyFill="1" applyBorder="1" applyAlignment="1">
      <alignment horizontal="right"/>
    </xf>
    <xf numFmtId="167" fontId="4" fillId="0" borderId="13" xfId="0" applyNumberFormat="1" applyFont="1" applyFill="1" applyBorder="1" applyAlignment="1">
      <alignment horizontal="right"/>
    </xf>
    <xf numFmtId="8" fontId="6" fillId="0" borderId="0" xfId="0" applyNumberFormat="1" applyFont="1" applyFill="1" applyBorder="1" applyAlignment="1">
      <alignment horizontal="center"/>
    </xf>
    <xf numFmtId="8" fontId="6" fillId="0" borderId="6" xfId="0" applyNumberFormat="1" applyFont="1" applyFill="1" applyBorder="1" applyAlignment="1">
      <alignment horizontal="center"/>
    </xf>
  </cellXfs>
  <cellStyles count="8">
    <cellStyle name="Comma" xfId="1" builtinId="3"/>
    <cellStyle name="Comma 2" xfId="5"/>
    <cellStyle name="Comma 3" xfId="6"/>
    <cellStyle name="Currency 2" xfId="7"/>
    <cellStyle name="Normal" xfId="0" builtinId="0"/>
    <cellStyle name="Normal 4" xfId="4"/>
    <cellStyle name="Percent" xfId="2" builtinId="5"/>
    <cellStyle name="Percent 2" xfId="3"/>
  </cellStyles>
  <dxfs count="2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FFCC"/>
      <color rgb="FFFF7619"/>
      <color rgb="FFFF7C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T$15" lockText="1" noThreeD="1"/>
</file>

<file path=xl/ctrlProps/ctrlProp10.xml><?xml version="1.0" encoding="utf-8"?>
<formControlPr xmlns="http://schemas.microsoft.com/office/spreadsheetml/2009/9/main" objectType="CheckBox" fmlaLink="$T$35" lockText="1" noThreeD="1"/>
</file>

<file path=xl/ctrlProps/ctrlProp11.xml><?xml version="1.0" encoding="utf-8"?>
<formControlPr xmlns="http://schemas.microsoft.com/office/spreadsheetml/2009/9/main" objectType="CheckBox" fmlaLink="$T$36" lockText="1" noThreeD="1"/>
</file>

<file path=xl/ctrlProps/ctrlProp12.xml><?xml version="1.0" encoding="utf-8"?>
<formControlPr xmlns="http://schemas.microsoft.com/office/spreadsheetml/2009/9/main" objectType="CheckBox" fmlaLink="$T$37" lockText="1" noThreeD="1"/>
</file>

<file path=xl/ctrlProps/ctrlProp13.xml><?xml version="1.0" encoding="utf-8"?>
<formControlPr xmlns="http://schemas.microsoft.com/office/spreadsheetml/2009/9/main" objectType="CheckBox" fmlaLink="$T$38" lockText="1" noThreeD="1"/>
</file>

<file path=xl/ctrlProps/ctrlProp14.xml><?xml version="1.0" encoding="utf-8"?>
<formControlPr xmlns="http://schemas.microsoft.com/office/spreadsheetml/2009/9/main" objectType="CheckBox" fmlaLink="$T$55" lockText="1" noThreeD="1"/>
</file>

<file path=xl/ctrlProps/ctrlProp15.xml><?xml version="1.0" encoding="utf-8"?>
<formControlPr xmlns="http://schemas.microsoft.com/office/spreadsheetml/2009/9/main" objectType="CheckBox" fmlaLink="$T$56" lockText="1" noThreeD="1"/>
</file>

<file path=xl/ctrlProps/ctrlProp16.xml><?xml version="1.0" encoding="utf-8"?>
<formControlPr xmlns="http://schemas.microsoft.com/office/spreadsheetml/2009/9/main" objectType="CheckBox" fmlaLink="$T$57" lockText="1" noThreeD="1"/>
</file>

<file path=xl/ctrlProps/ctrlProp17.xml><?xml version="1.0" encoding="utf-8"?>
<formControlPr xmlns="http://schemas.microsoft.com/office/spreadsheetml/2009/9/main" objectType="CheckBox" fmlaLink="$T$58" lockText="1" noThreeD="1"/>
</file>

<file path=xl/ctrlProps/ctrlProp18.xml><?xml version="1.0" encoding="utf-8"?>
<formControlPr xmlns="http://schemas.microsoft.com/office/spreadsheetml/2009/9/main" objectType="CheckBox" fmlaLink="$T$59" lockText="1" noThreeD="1"/>
</file>

<file path=xl/ctrlProps/ctrlProp19.xml><?xml version="1.0" encoding="utf-8"?>
<formControlPr xmlns="http://schemas.microsoft.com/office/spreadsheetml/2009/9/main" objectType="CheckBox" fmlaLink="$T$61" lockText="1" noThreeD="1"/>
</file>

<file path=xl/ctrlProps/ctrlProp2.xml><?xml version="1.0" encoding="utf-8"?>
<formControlPr xmlns="http://schemas.microsoft.com/office/spreadsheetml/2009/9/main" objectType="CheckBox" fmlaLink="$T$20" lockText="1" noThreeD="1"/>
</file>

<file path=xl/ctrlProps/ctrlProp20.xml><?xml version="1.0" encoding="utf-8"?>
<formControlPr xmlns="http://schemas.microsoft.com/office/spreadsheetml/2009/9/main" objectType="CheckBox" fmlaLink="$T$62" lockText="1" noThreeD="1"/>
</file>

<file path=xl/ctrlProps/ctrlProp21.xml><?xml version="1.0" encoding="utf-8"?>
<formControlPr xmlns="http://schemas.microsoft.com/office/spreadsheetml/2009/9/main" objectType="CheckBox" fmlaLink="$T$63" lockText="1" noThreeD="1"/>
</file>

<file path=xl/ctrlProps/ctrlProp22.xml><?xml version="1.0" encoding="utf-8"?>
<formControlPr xmlns="http://schemas.microsoft.com/office/spreadsheetml/2009/9/main" objectType="CheckBox" fmlaLink="$T$64" lockText="1" noThreeD="1"/>
</file>

<file path=xl/ctrlProps/ctrlProp23.xml><?xml version="1.0" encoding="utf-8"?>
<formControlPr xmlns="http://schemas.microsoft.com/office/spreadsheetml/2009/9/main" objectType="CheckBox" fmlaLink="$T$66" lockText="1" noThreeD="1"/>
</file>

<file path=xl/ctrlProps/ctrlProp24.xml><?xml version="1.0" encoding="utf-8"?>
<formControlPr xmlns="http://schemas.microsoft.com/office/spreadsheetml/2009/9/main" objectType="CheckBox" fmlaLink="$T$67" lockText="1" noThreeD="1"/>
</file>

<file path=xl/ctrlProps/ctrlProp25.xml><?xml version="1.0" encoding="utf-8"?>
<formControlPr xmlns="http://schemas.microsoft.com/office/spreadsheetml/2009/9/main" objectType="CheckBox" fmlaLink="$T$68" lockText="1" noThreeD="1"/>
</file>

<file path=xl/ctrlProps/ctrlProp26.xml><?xml version="1.0" encoding="utf-8"?>
<formControlPr xmlns="http://schemas.microsoft.com/office/spreadsheetml/2009/9/main" objectType="CheckBox" fmlaLink="$T$70" lockText="1" noThreeD="1"/>
</file>

<file path=xl/ctrlProps/ctrlProp27.xml><?xml version="1.0" encoding="utf-8"?>
<formControlPr xmlns="http://schemas.microsoft.com/office/spreadsheetml/2009/9/main" objectType="CheckBox" fmlaLink="$T$71" lockText="1" noThreeD="1"/>
</file>

<file path=xl/ctrlProps/ctrlProp28.xml><?xml version="1.0" encoding="utf-8"?>
<formControlPr xmlns="http://schemas.microsoft.com/office/spreadsheetml/2009/9/main" objectType="CheckBox" fmlaLink="$T$72" lockText="1" noThreeD="1"/>
</file>

<file path=xl/ctrlProps/ctrlProp29.xml><?xml version="1.0" encoding="utf-8"?>
<formControlPr xmlns="http://schemas.microsoft.com/office/spreadsheetml/2009/9/main" objectType="CheckBox" fmlaLink="$T$73" lockText="1" noThreeD="1"/>
</file>

<file path=xl/ctrlProps/ctrlProp3.xml><?xml version="1.0" encoding="utf-8"?>
<formControlPr xmlns="http://schemas.microsoft.com/office/spreadsheetml/2009/9/main" objectType="CheckBox" fmlaLink="$T$24" lockText="1" noThreeD="1"/>
</file>

<file path=xl/ctrlProps/ctrlProp30.xml><?xml version="1.0" encoding="utf-8"?>
<formControlPr xmlns="http://schemas.microsoft.com/office/spreadsheetml/2009/9/main" objectType="CheckBox" fmlaLink="$T$75" lockText="1" noThreeD="1"/>
</file>

<file path=xl/ctrlProps/ctrlProp31.xml><?xml version="1.0" encoding="utf-8"?>
<formControlPr xmlns="http://schemas.microsoft.com/office/spreadsheetml/2009/9/main" objectType="CheckBox" fmlaLink="$T$76" lockText="1" noThreeD="1"/>
</file>

<file path=xl/ctrlProps/ctrlProp32.xml><?xml version="1.0" encoding="utf-8"?>
<formControlPr xmlns="http://schemas.microsoft.com/office/spreadsheetml/2009/9/main" objectType="CheckBox" fmlaLink="$T$77" lockText="1" noThreeD="1"/>
</file>

<file path=xl/ctrlProps/ctrlProp33.xml><?xml version="1.0" encoding="utf-8"?>
<formControlPr xmlns="http://schemas.microsoft.com/office/spreadsheetml/2009/9/main" objectType="CheckBox" fmlaLink="$T$78" lockText="1" noThreeD="1"/>
</file>

<file path=xl/ctrlProps/ctrlProp34.xml><?xml version="1.0" encoding="utf-8"?>
<formControlPr xmlns="http://schemas.microsoft.com/office/spreadsheetml/2009/9/main" objectType="CheckBox" fmlaLink="$T$80" lockText="1" noThreeD="1"/>
</file>

<file path=xl/ctrlProps/ctrlProp35.xml><?xml version="1.0" encoding="utf-8"?>
<formControlPr xmlns="http://schemas.microsoft.com/office/spreadsheetml/2009/9/main" objectType="CheckBox" fmlaLink="$T$99" lockText="1" noThreeD="1"/>
</file>

<file path=xl/ctrlProps/ctrlProp36.xml><?xml version="1.0" encoding="utf-8"?>
<formControlPr xmlns="http://schemas.microsoft.com/office/spreadsheetml/2009/9/main" objectType="CheckBox" fmlaLink="$T$100" lockText="1" noThreeD="1"/>
</file>

<file path=xl/ctrlProps/ctrlProp37.xml><?xml version="1.0" encoding="utf-8"?>
<formControlPr xmlns="http://schemas.microsoft.com/office/spreadsheetml/2009/9/main" objectType="CheckBox" fmlaLink="$T$101" lockText="1" noThreeD="1"/>
</file>

<file path=xl/ctrlProps/ctrlProp38.xml><?xml version="1.0" encoding="utf-8"?>
<formControlPr xmlns="http://schemas.microsoft.com/office/spreadsheetml/2009/9/main" objectType="CheckBox" fmlaLink="$T$102" lockText="1" noThreeD="1"/>
</file>

<file path=xl/ctrlProps/ctrlProp39.xml><?xml version="1.0" encoding="utf-8"?>
<formControlPr xmlns="http://schemas.microsoft.com/office/spreadsheetml/2009/9/main" objectType="CheckBox" fmlaLink="$T$103" lockText="1" noThreeD="1"/>
</file>

<file path=xl/ctrlProps/ctrlProp4.xml><?xml version="1.0" encoding="utf-8"?>
<formControlPr xmlns="http://schemas.microsoft.com/office/spreadsheetml/2009/9/main" objectType="CheckBox" fmlaLink="$T$26" lockText="1" noThreeD="1"/>
</file>

<file path=xl/ctrlProps/ctrlProp40.xml><?xml version="1.0" encoding="utf-8"?>
<formControlPr xmlns="http://schemas.microsoft.com/office/spreadsheetml/2009/9/main" objectType="CheckBox" fmlaLink="$T$107" lockText="1" noThreeD="1"/>
</file>

<file path=xl/ctrlProps/ctrlProp41.xml><?xml version="1.0" encoding="utf-8"?>
<formControlPr xmlns="http://schemas.microsoft.com/office/spreadsheetml/2009/9/main" objectType="CheckBox" fmlaLink="$T$108" lockText="1" noThreeD="1"/>
</file>

<file path=xl/ctrlProps/ctrlProp42.xml><?xml version="1.0" encoding="utf-8"?>
<formControlPr xmlns="http://schemas.microsoft.com/office/spreadsheetml/2009/9/main" objectType="CheckBox" fmlaLink="$T$109" lockText="1" noThreeD="1"/>
</file>

<file path=xl/ctrlProps/ctrlProp43.xml><?xml version="1.0" encoding="utf-8"?>
<formControlPr xmlns="http://schemas.microsoft.com/office/spreadsheetml/2009/9/main" objectType="CheckBox" fmlaLink="$T$110" lockText="1" noThreeD="1"/>
</file>

<file path=xl/ctrlProps/ctrlProp44.xml><?xml version="1.0" encoding="utf-8"?>
<formControlPr xmlns="http://schemas.microsoft.com/office/spreadsheetml/2009/9/main" objectType="CheckBox" fmlaLink="$T$114" lockText="1" noThreeD="1"/>
</file>

<file path=xl/ctrlProps/ctrlProp45.xml><?xml version="1.0" encoding="utf-8"?>
<formControlPr xmlns="http://schemas.microsoft.com/office/spreadsheetml/2009/9/main" objectType="CheckBox" fmlaLink="$T$115" lockText="1" noThreeD="1"/>
</file>

<file path=xl/ctrlProps/ctrlProp46.xml><?xml version="1.0" encoding="utf-8"?>
<formControlPr xmlns="http://schemas.microsoft.com/office/spreadsheetml/2009/9/main" objectType="CheckBox" fmlaLink="$T$116" lockText="1" noThreeD="1"/>
</file>

<file path=xl/ctrlProps/ctrlProp47.xml><?xml version="1.0" encoding="utf-8"?>
<formControlPr xmlns="http://schemas.microsoft.com/office/spreadsheetml/2009/9/main" objectType="CheckBox" fmlaLink="$T$123" noThreeD="1"/>
</file>

<file path=xl/ctrlProps/ctrlProp48.xml><?xml version="1.0" encoding="utf-8"?>
<formControlPr xmlns="http://schemas.microsoft.com/office/spreadsheetml/2009/9/main" objectType="CheckBox" fmlaLink="$T$124" noThreeD="1"/>
</file>

<file path=xl/ctrlProps/ctrlProp49.xml><?xml version="1.0" encoding="utf-8"?>
<formControlPr xmlns="http://schemas.microsoft.com/office/spreadsheetml/2009/9/main" objectType="CheckBox" fmlaLink="$T$125" noThreeD="1"/>
</file>

<file path=xl/ctrlProps/ctrlProp5.xml><?xml version="1.0" encoding="utf-8"?>
<formControlPr xmlns="http://schemas.microsoft.com/office/spreadsheetml/2009/9/main" objectType="CheckBox" fmlaLink="$T$28" lockText="1" noThreeD="1"/>
</file>

<file path=xl/ctrlProps/ctrlProp50.xml><?xml version="1.0" encoding="utf-8"?>
<formControlPr xmlns="http://schemas.microsoft.com/office/spreadsheetml/2009/9/main" objectType="CheckBox" fmlaLink="$T$131" noThreeD="1"/>
</file>

<file path=xl/ctrlProps/ctrlProp51.xml><?xml version="1.0" encoding="utf-8"?>
<formControlPr xmlns="http://schemas.microsoft.com/office/spreadsheetml/2009/9/main" objectType="CheckBox" fmlaLink="$T$132" noThreeD="1"/>
</file>

<file path=xl/ctrlProps/ctrlProp52.xml><?xml version="1.0" encoding="utf-8"?>
<formControlPr xmlns="http://schemas.microsoft.com/office/spreadsheetml/2009/9/main" objectType="CheckBox" fmlaLink="$T$17" lockText="1" noThreeD="1"/>
</file>

<file path=xl/ctrlProps/ctrlProp53.xml><?xml version="1.0" encoding="utf-8"?>
<formControlPr xmlns="http://schemas.microsoft.com/office/spreadsheetml/2009/9/main" objectType="CheckBox" fmlaLink="$T$19" lockText="1" noThreeD="1"/>
</file>

<file path=xl/ctrlProps/ctrlProp54.xml><?xml version="1.0" encoding="utf-8"?>
<formControlPr xmlns="http://schemas.microsoft.com/office/spreadsheetml/2009/9/main" objectType="CheckBox" fmlaLink="$T$22" lockText="1" noThreeD="1"/>
</file>

<file path=xl/ctrlProps/ctrlProp55.xml><?xml version="1.0" encoding="utf-8"?>
<formControlPr xmlns="http://schemas.microsoft.com/office/spreadsheetml/2009/9/main" objectType="CheckBox" fmlaLink="$T$33" lockText="1" noThreeD="1"/>
</file>

<file path=xl/ctrlProps/ctrlProp56.xml><?xml version="1.0" encoding="utf-8"?>
<formControlPr xmlns="http://schemas.microsoft.com/office/spreadsheetml/2009/9/main" objectType="CheckBox" fmlaLink="$T$14" lockText="1" noThreeD="1"/>
</file>

<file path=xl/ctrlProps/ctrlProp6.xml><?xml version="1.0" encoding="utf-8"?>
<formControlPr xmlns="http://schemas.microsoft.com/office/spreadsheetml/2009/9/main" objectType="CheckBox" fmlaLink="$T$29" lockText="1" noThreeD="1"/>
</file>

<file path=xl/ctrlProps/ctrlProp7.xml><?xml version="1.0" encoding="utf-8"?>
<formControlPr xmlns="http://schemas.microsoft.com/office/spreadsheetml/2009/9/main" objectType="CheckBox" fmlaLink="$T$30" lockText="1" noThreeD="1"/>
</file>

<file path=xl/ctrlProps/ctrlProp8.xml><?xml version="1.0" encoding="utf-8"?>
<formControlPr xmlns="http://schemas.microsoft.com/office/spreadsheetml/2009/9/main" objectType="CheckBox" fmlaLink="$T$31" lockText="1" noThreeD="1"/>
</file>

<file path=xl/ctrlProps/ctrlProp9.xml><?xml version="1.0" encoding="utf-8"?>
<formControlPr xmlns="http://schemas.microsoft.com/office/spreadsheetml/2009/9/main" objectType="CheckBox" fmlaLink="$T$3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14</xdr:row>
          <xdr:rowOff>19050</xdr:rowOff>
        </xdr:from>
        <xdr:to>
          <xdr:col>18</xdr:col>
          <xdr:colOff>361950</xdr:colOff>
          <xdr:row>15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19</xdr:row>
          <xdr:rowOff>19050</xdr:rowOff>
        </xdr:from>
        <xdr:to>
          <xdr:col>18</xdr:col>
          <xdr:colOff>361950</xdr:colOff>
          <xdr:row>20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23</xdr:row>
          <xdr:rowOff>19050</xdr:rowOff>
        </xdr:from>
        <xdr:to>
          <xdr:col>18</xdr:col>
          <xdr:colOff>361950</xdr:colOff>
          <xdr:row>24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25</xdr:row>
          <xdr:rowOff>28575</xdr:rowOff>
        </xdr:from>
        <xdr:to>
          <xdr:col>18</xdr:col>
          <xdr:colOff>361950</xdr:colOff>
          <xdr:row>26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27</xdr:row>
          <xdr:rowOff>19050</xdr:rowOff>
        </xdr:from>
        <xdr:to>
          <xdr:col>18</xdr:col>
          <xdr:colOff>361950</xdr:colOff>
          <xdr:row>28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28</xdr:row>
          <xdr:rowOff>9525</xdr:rowOff>
        </xdr:from>
        <xdr:to>
          <xdr:col>18</xdr:col>
          <xdr:colOff>361950</xdr:colOff>
          <xdr:row>29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29</xdr:row>
          <xdr:rowOff>19050</xdr:rowOff>
        </xdr:from>
        <xdr:to>
          <xdr:col>18</xdr:col>
          <xdr:colOff>361950</xdr:colOff>
          <xdr:row>30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30</xdr:row>
          <xdr:rowOff>9525</xdr:rowOff>
        </xdr:from>
        <xdr:to>
          <xdr:col>18</xdr:col>
          <xdr:colOff>361950</xdr:colOff>
          <xdr:row>31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33</xdr:row>
          <xdr:rowOff>19050</xdr:rowOff>
        </xdr:from>
        <xdr:to>
          <xdr:col>18</xdr:col>
          <xdr:colOff>361950</xdr:colOff>
          <xdr:row>34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34</xdr:row>
          <xdr:rowOff>9525</xdr:rowOff>
        </xdr:from>
        <xdr:to>
          <xdr:col>18</xdr:col>
          <xdr:colOff>361950</xdr:colOff>
          <xdr:row>35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35</xdr:row>
          <xdr:rowOff>19050</xdr:rowOff>
        </xdr:from>
        <xdr:to>
          <xdr:col>18</xdr:col>
          <xdr:colOff>371475</xdr:colOff>
          <xdr:row>36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36</xdr:row>
          <xdr:rowOff>28575</xdr:rowOff>
        </xdr:from>
        <xdr:to>
          <xdr:col>18</xdr:col>
          <xdr:colOff>371475</xdr:colOff>
          <xdr:row>37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37</xdr:row>
          <xdr:rowOff>19050</xdr:rowOff>
        </xdr:from>
        <xdr:to>
          <xdr:col>18</xdr:col>
          <xdr:colOff>371475</xdr:colOff>
          <xdr:row>38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54</xdr:row>
          <xdr:rowOff>9525</xdr:rowOff>
        </xdr:from>
        <xdr:to>
          <xdr:col>18</xdr:col>
          <xdr:colOff>361950</xdr:colOff>
          <xdr:row>55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55</xdr:row>
          <xdr:rowOff>0</xdr:rowOff>
        </xdr:from>
        <xdr:to>
          <xdr:col>18</xdr:col>
          <xdr:colOff>361950</xdr:colOff>
          <xdr:row>55</xdr:row>
          <xdr:rowOff>209550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56</xdr:row>
          <xdr:rowOff>9525</xdr:rowOff>
        </xdr:from>
        <xdr:to>
          <xdr:col>18</xdr:col>
          <xdr:colOff>371475</xdr:colOff>
          <xdr:row>57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57</xdr:row>
          <xdr:rowOff>19050</xdr:rowOff>
        </xdr:from>
        <xdr:to>
          <xdr:col>18</xdr:col>
          <xdr:colOff>371475</xdr:colOff>
          <xdr:row>58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58</xdr:row>
          <xdr:rowOff>9525</xdr:rowOff>
        </xdr:from>
        <xdr:to>
          <xdr:col>18</xdr:col>
          <xdr:colOff>371475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60</xdr:row>
          <xdr:rowOff>28575</xdr:rowOff>
        </xdr:from>
        <xdr:to>
          <xdr:col>18</xdr:col>
          <xdr:colOff>352425</xdr:colOff>
          <xdr:row>61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61</xdr:row>
          <xdr:rowOff>19050</xdr:rowOff>
        </xdr:from>
        <xdr:to>
          <xdr:col>18</xdr:col>
          <xdr:colOff>361950</xdr:colOff>
          <xdr:row>62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62</xdr:row>
          <xdr:rowOff>28575</xdr:rowOff>
        </xdr:from>
        <xdr:to>
          <xdr:col>18</xdr:col>
          <xdr:colOff>352425</xdr:colOff>
          <xdr:row>63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63</xdr:row>
          <xdr:rowOff>38100</xdr:rowOff>
        </xdr:from>
        <xdr:to>
          <xdr:col>18</xdr:col>
          <xdr:colOff>352425</xdr:colOff>
          <xdr:row>64</xdr:row>
          <xdr:rowOff>28575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65</xdr:row>
          <xdr:rowOff>19050</xdr:rowOff>
        </xdr:from>
        <xdr:to>
          <xdr:col>18</xdr:col>
          <xdr:colOff>361950</xdr:colOff>
          <xdr:row>66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66</xdr:row>
          <xdr:rowOff>9525</xdr:rowOff>
        </xdr:from>
        <xdr:to>
          <xdr:col>18</xdr:col>
          <xdr:colOff>361950</xdr:colOff>
          <xdr:row>67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67</xdr:row>
          <xdr:rowOff>19050</xdr:rowOff>
        </xdr:from>
        <xdr:to>
          <xdr:col>18</xdr:col>
          <xdr:colOff>371475</xdr:colOff>
          <xdr:row>68</xdr:row>
          <xdr:rowOff>9525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69</xdr:row>
          <xdr:rowOff>19050</xdr:rowOff>
        </xdr:from>
        <xdr:to>
          <xdr:col>18</xdr:col>
          <xdr:colOff>371475</xdr:colOff>
          <xdr:row>70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70</xdr:row>
          <xdr:rowOff>19050</xdr:rowOff>
        </xdr:from>
        <xdr:to>
          <xdr:col>18</xdr:col>
          <xdr:colOff>371475</xdr:colOff>
          <xdr:row>71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71</xdr:row>
          <xdr:rowOff>28575</xdr:rowOff>
        </xdr:from>
        <xdr:to>
          <xdr:col>18</xdr:col>
          <xdr:colOff>371475</xdr:colOff>
          <xdr:row>72</xdr:row>
          <xdr:rowOff>19050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72</xdr:row>
          <xdr:rowOff>19050</xdr:rowOff>
        </xdr:from>
        <xdr:to>
          <xdr:col>18</xdr:col>
          <xdr:colOff>371475</xdr:colOff>
          <xdr:row>73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74</xdr:row>
          <xdr:rowOff>9525</xdr:rowOff>
        </xdr:from>
        <xdr:to>
          <xdr:col>17</xdr:col>
          <xdr:colOff>323850</xdr:colOff>
          <xdr:row>75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75</xdr:row>
          <xdr:rowOff>9525</xdr:rowOff>
        </xdr:from>
        <xdr:to>
          <xdr:col>17</xdr:col>
          <xdr:colOff>323850</xdr:colOff>
          <xdr:row>76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76</xdr:row>
          <xdr:rowOff>19050</xdr:rowOff>
        </xdr:from>
        <xdr:to>
          <xdr:col>17</xdr:col>
          <xdr:colOff>323850</xdr:colOff>
          <xdr:row>77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77</xdr:row>
          <xdr:rowOff>9525</xdr:rowOff>
        </xdr:from>
        <xdr:to>
          <xdr:col>17</xdr:col>
          <xdr:colOff>323850</xdr:colOff>
          <xdr:row>78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79</xdr:row>
          <xdr:rowOff>9525</xdr:rowOff>
        </xdr:from>
        <xdr:to>
          <xdr:col>18</xdr:col>
          <xdr:colOff>371475</xdr:colOff>
          <xdr:row>80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98</xdr:row>
          <xdr:rowOff>28575</xdr:rowOff>
        </xdr:from>
        <xdr:to>
          <xdr:col>18</xdr:col>
          <xdr:colOff>352425</xdr:colOff>
          <xdr:row>99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99</xdr:row>
          <xdr:rowOff>19050</xdr:rowOff>
        </xdr:from>
        <xdr:to>
          <xdr:col>18</xdr:col>
          <xdr:colOff>352425</xdr:colOff>
          <xdr:row>100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100</xdr:row>
          <xdr:rowOff>19050</xdr:rowOff>
        </xdr:from>
        <xdr:to>
          <xdr:col>18</xdr:col>
          <xdr:colOff>352425</xdr:colOff>
          <xdr:row>101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101</xdr:row>
          <xdr:rowOff>28575</xdr:rowOff>
        </xdr:from>
        <xdr:to>
          <xdr:col>18</xdr:col>
          <xdr:colOff>352425</xdr:colOff>
          <xdr:row>102</xdr:row>
          <xdr:rowOff>19050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102</xdr:row>
          <xdr:rowOff>19050</xdr:rowOff>
        </xdr:from>
        <xdr:to>
          <xdr:col>18</xdr:col>
          <xdr:colOff>352425</xdr:colOff>
          <xdr:row>103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106</xdr:row>
          <xdr:rowOff>19050</xdr:rowOff>
        </xdr:from>
        <xdr:to>
          <xdr:col>18</xdr:col>
          <xdr:colOff>361950</xdr:colOff>
          <xdr:row>107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107</xdr:row>
          <xdr:rowOff>9525</xdr:rowOff>
        </xdr:from>
        <xdr:to>
          <xdr:col>18</xdr:col>
          <xdr:colOff>361950</xdr:colOff>
          <xdr:row>108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108</xdr:row>
          <xdr:rowOff>9525</xdr:rowOff>
        </xdr:from>
        <xdr:to>
          <xdr:col>18</xdr:col>
          <xdr:colOff>361950</xdr:colOff>
          <xdr:row>109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109</xdr:row>
          <xdr:rowOff>19050</xdr:rowOff>
        </xdr:from>
        <xdr:to>
          <xdr:col>18</xdr:col>
          <xdr:colOff>361950</xdr:colOff>
          <xdr:row>110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113</xdr:row>
          <xdr:rowOff>9525</xdr:rowOff>
        </xdr:from>
        <xdr:to>
          <xdr:col>18</xdr:col>
          <xdr:colOff>361950</xdr:colOff>
          <xdr:row>114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114</xdr:row>
          <xdr:rowOff>9525</xdr:rowOff>
        </xdr:from>
        <xdr:to>
          <xdr:col>18</xdr:col>
          <xdr:colOff>361950</xdr:colOff>
          <xdr:row>115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115</xdr:row>
          <xdr:rowOff>19050</xdr:rowOff>
        </xdr:from>
        <xdr:to>
          <xdr:col>18</xdr:col>
          <xdr:colOff>361950</xdr:colOff>
          <xdr:row>116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122</xdr:row>
          <xdr:rowOff>9525</xdr:rowOff>
        </xdr:from>
        <xdr:to>
          <xdr:col>1</xdr:col>
          <xdr:colOff>295275</xdr:colOff>
          <xdr:row>123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123</xdr:row>
          <xdr:rowOff>9525</xdr:rowOff>
        </xdr:from>
        <xdr:to>
          <xdr:col>1</xdr:col>
          <xdr:colOff>295275</xdr:colOff>
          <xdr:row>124</xdr:row>
          <xdr:rowOff>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124</xdr:row>
          <xdr:rowOff>19050</xdr:rowOff>
        </xdr:from>
        <xdr:to>
          <xdr:col>1</xdr:col>
          <xdr:colOff>295275</xdr:colOff>
          <xdr:row>125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130</xdr:row>
          <xdr:rowOff>19050</xdr:rowOff>
        </xdr:from>
        <xdr:to>
          <xdr:col>1</xdr:col>
          <xdr:colOff>285750</xdr:colOff>
          <xdr:row>131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131</xdr:row>
          <xdr:rowOff>28575</xdr:rowOff>
        </xdr:from>
        <xdr:to>
          <xdr:col>1</xdr:col>
          <xdr:colOff>285750</xdr:colOff>
          <xdr:row>132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oneCellAnchor>
    <xdr:from>
      <xdr:col>11</xdr:col>
      <xdr:colOff>171450</xdr:colOff>
      <xdr:row>141</xdr:row>
      <xdr:rowOff>180975</xdr:rowOff>
    </xdr:from>
    <xdr:ext cx="184731" cy="264560"/>
    <xdr:sp macro="" textlink="">
      <xdr:nvSpPr>
        <xdr:cNvPr id="59" name="TextBox 58"/>
        <xdr:cNvSpPr txBox="1"/>
      </xdr:nvSpPr>
      <xdr:spPr>
        <a:xfrm>
          <a:off x="3476625" y="2548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ZA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16</xdr:row>
          <xdr:rowOff>9525</xdr:rowOff>
        </xdr:from>
        <xdr:to>
          <xdr:col>18</xdr:col>
          <xdr:colOff>361950</xdr:colOff>
          <xdr:row>17</xdr:row>
          <xdr:rowOff>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18</xdr:row>
          <xdr:rowOff>9525</xdr:rowOff>
        </xdr:from>
        <xdr:to>
          <xdr:col>18</xdr:col>
          <xdr:colOff>361950</xdr:colOff>
          <xdr:row>19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21</xdr:row>
          <xdr:rowOff>9525</xdr:rowOff>
        </xdr:from>
        <xdr:to>
          <xdr:col>18</xdr:col>
          <xdr:colOff>361950</xdr:colOff>
          <xdr:row>22</xdr:row>
          <xdr:rowOff>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32</xdr:row>
          <xdr:rowOff>9525</xdr:rowOff>
        </xdr:from>
        <xdr:to>
          <xdr:col>18</xdr:col>
          <xdr:colOff>361950</xdr:colOff>
          <xdr:row>33</xdr:row>
          <xdr:rowOff>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133350</xdr:colOff>
          <xdr:row>13</xdr:row>
          <xdr:rowOff>9525</xdr:rowOff>
        </xdr:from>
        <xdr:to>
          <xdr:col>18</xdr:col>
          <xdr:colOff>361950</xdr:colOff>
          <xdr:row>13</xdr:row>
          <xdr:rowOff>219075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59" Type="http://schemas.openxmlformats.org/officeDocument/2006/relationships/ctrlProp" Target="../ctrlProps/ctrlProp55.xml"/><Relationship Id="rId2" Type="http://schemas.openxmlformats.org/officeDocument/2006/relationships/printerSettings" Target="../printerSettings/printerSettings4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8" Type="http://schemas.openxmlformats.org/officeDocument/2006/relationships/ctrlProp" Target="../ctrlProps/ctrlProp54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57" Type="http://schemas.openxmlformats.org/officeDocument/2006/relationships/ctrlProp" Target="../ctrlProps/ctrlProp53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Relationship Id="rId60" Type="http://schemas.openxmlformats.org/officeDocument/2006/relationships/ctrlProp" Target="../ctrlProps/ctrlProp5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2:J38"/>
  <sheetViews>
    <sheetView topLeftCell="A4" zoomScale="85" zoomScaleNormal="85" workbookViewId="0">
      <selection activeCell="C25" sqref="C25"/>
    </sheetView>
  </sheetViews>
  <sheetFormatPr defaultRowHeight="15" x14ac:dyDescent="0.25"/>
  <sheetData>
    <row r="12" spans="1:9" ht="28.5" x14ac:dyDescent="0.45">
      <c r="A12" s="100" t="s">
        <v>92</v>
      </c>
      <c r="B12" s="100"/>
      <c r="C12" s="100"/>
      <c r="D12" s="100"/>
      <c r="E12" s="100"/>
      <c r="F12" s="100"/>
      <c r="G12" s="100"/>
      <c r="H12" s="100"/>
      <c r="I12" s="100"/>
    </row>
    <row r="15" spans="1:9" ht="21" x14ac:dyDescent="0.35">
      <c r="A15" s="52"/>
    </row>
    <row r="16" spans="1:9" ht="21" x14ac:dyDescent="0.35">
      <c r="A16" s="101" t="s">
        <v>89</v>
      </c>
      <c r="B16" s="101"/>
      <c r="C16" s="101"/>
      <c r="D16" s="101"/>
      <c r="E16" s="101"/>
      <c r="F16" s="101"/>
      <c r="G16" s="101"/>
      <c r="H16" s="101"/>
      <c r="I16" s="101"/>
    </row>
    <row r="17" spans="1:10" ht="21" x14ac:dyDescent="0.35">
      <c r="A17" s="52"/>
      <c r="G17" s="53"/>
      <c r="H17" s="53"/>
      <c r="I17" s="53"/>
    </row>
    <row r="18" spans="1:10" ht="21" x14ac:dyDescent="0.35">
      <c r="A18" s="52" t="s">
        <v>124</v>
      </c>
      <c r="G18" s="99" t="e">
        <f ca="1">SUM(INDIRECT("'Site 1'!$Y$122"))</f>
        <v>#REF!</v>
      </c>
      <c r="H18" s="99"/>
      <c r="I18" s="99"/>
      <c r="J18" s="96" t="s">
        <v>115</v>
      </c>
    </row>
    <row r="19" spans="1:10" ht="21" x14ac:dyDescent="0.35">
      <c r="A19" s="52"/>
      <c r="G19" s="53"/>
      <c r="H19" s="53"/>
      <c r="I19" s="53"/>
    </row>
    <row r="20" spans="1:10" ht="21" x14ac:dyDescent="0.35">
      <c r="A20" s="52" t="s">
        <v>24</v>
      </c>
      <c r="G20" s="99" t="e">
        <f ca="1">SUM(INDIRECT("'Site 1'!$Y$123"))</f>
        <v>#REF!</v>
      </c>
      <c r="H20" s="99"/>
      <c r="I20" s="99"/>
      <c r="J20" t="s">
        <v>116</v>
      </c>
    </row>
    <row r="21" spans="1:10" ht="21" x14ac:dyDescent="0.35">
      <c r="A21" s="52"/>
      <c r="G21" s="53"/>
      <c r="H21" s="53"/>
      <c r="I21" s="53"/>
    </row>
    <row r="22" spans="1:10" ht="21" x14ac:dyDescent="0.35">
      <c r="A22" s="52" t="s">
        <v>94</v>
      </c>
      <c r="G22" s="99" t="e">
        <f ca="1">SUM(INDIRECT("'Site 1'!$Y$124"))</f>
        <v>#REF!</v>
      </c>
      <c r="H22" s="99"/>
      <c r="I22" s="99"/>
      <c r="J22" t="s">
        <v>117</v>
      </c>
    </row>
    <row r="23" spans="1:10" ht="21" x14ac:dyDescent="0.35">
      <c r="A23" s="52"/>
      <c r="G23" s="53"/>
      <c r="H23" s="53"/>
      <c r="I23" s="53"/>
    </row>
    <row r="24" spans="1:10" ht="21" x14ac:dyDescent="0.35">
      <c r="A24" s="52" t="s">
        <v>103</v>
      </c>
      <c r="G24" s="99" t="e">
        <f ca="1">SUM(INDIRECT("'Site 1'!$Y$125"))</f>
        <v>#REF!</v>
      </c>
      <c r="H24" s="99"/>
      <c r="I24" s="99"/>
      <c r="J24" t="s">
        <v>118</v>
      </c>
    </row>
    <row r="25" spans="1:10" ht="21" x14ac:dyDescent="0.35">
      <c r="A25" s="52"/>
      <c r="G25" s="53"/>
      <c r="H25" s="53"/>
      <c r="I25" s="53"/>
    </row>
    <row r="26" spans="1:10" ht="21" x14ac:dyDescent="0.35">
      <c r="A26" s="52"/>
      <c r="G26" s="53"/>
      <c r="H26" s="53"/>
      <c r="I26" s="53"/>
    </row>
    <row r="27" spans="1:10" ht="21" x14ac:dyDescent="0.35">
      <c r="A27" s="52" t="s">
        <v>104</v>
      </c>
      <c r="G27" s="99" t="e">
        <f ca="1">SUM(INDIRECT("'Site 1'!$Y$127"))</f>
        <v>#REF!</v>
      </c>
      <c r="H27" s="99"/>
      <c r="I27" s="99"/>
      <c r="J27" t="s">
        <v>119</v>
      </c>
    </row>
    <row r="28" spans="1:10" ht="21" x14ac:dyDescent="0.35">
      <c r="A28" s="52"/>
      <c r="G28" s="53"/>
      <c r="H28" s="53"/>
      <c r="I28" s="53"/>
    </row>
    <row r="29" spans="1:10" ht="21" x14ac:dyDescent="0.35">
      <c r="A29" s="52"/>
      <c r="G29" s="53"/>
      <c r="H29" s="53"/>
      <c r="I29" s="53"/>
    </row>
    <row r="30" spans="1:10" ht="21" x14ac:dyDescent="0.35">
      <c r="A30" s="52" t="s">
        <v>91</v>
      </c>
      <c r="G30" s="99" t="e">
        <f ca="1">SUM(INDIRECT("'Site 1'!$Y$129"))</f>
        <v>#REF!</v>
      </c>
      <c r="H30" s="99"/>
      <c r="I30" s="99"/>
      <c r="J30" t="s">
        <v>120</v>
      </c>
    </row>
    <row r="31" spans="1:10" ht="21" x14ac:dyDescent="0.35">
      <c r="A31" s="52"/>
      <c r="G31" s="53"/>
      <c r="H31" s="53"/>
      <c r="I31" s="53"/>
    </row>
    <row r="32" spans="1:10" ht="21" x14ac:dyDescent="0.35">
      <c r="A32" s="52" t="s">
        <v>90</v>
      </c>
      <c r="G32" s="99" t="e">
        <f ca="1">INDIRECT("'Site 1'!$Z$131")</f>
        <v>#REF!</v>
      </c>
      <c r="H32" s="99"/>
      <c r="I32" s="99"/>
      <c r="J32" t="s">
        <v>121</v>
      </c>
    </row>
    <row r="33" spans="1:10" x14ac:dyDescent="0.25">
      <c r="G33" s="53"/>
      <c r="H33" s="53"/>
      <c r="I33" s="53"/>
    </row>
    <row r="34" spans="1:10" x14ac:dyDescent="0.25">
      <c r="G34" s="53"/>
      <c r="H34" s="53"/>
      <c r="I34" s="53"/>
    </row>
    <row r="35" spans="1:10" ht="21" x14ac:dyDescent="0.35">
      <c r="A35" s="52" t="s">
        <v>93</v>
      </c>
      <c r="G35" s="99" t="e">
        <f ca="1">(INDIRECT("'Site 1'!$Z$123"))</f>
        <v>#REF!</v>
      </c>
      <c r="H35" s="99"/>
      <c r="I35" s="99"/>
      <c r="J35" t="s">
        <v>122</v>
      </c>
    </row>
    <row r="38" spans="1:10" ht="21" x14ac:dyDescent="0.35">
      <c r="A38" s="52" t="s">
        <v>105</v>
      </c>
      <c r="G38" s="99" t="e">
        <f ca="1">SUM(INDIRECT("'Site 1'!$Y$134"))</f>
        <v>#REF!</v>
      </c>
      <c r="H38" s="99"/>
      <c r="I38" s="99"/>
      <c r="J38" t="s">
        <v>123</v>
      </c>
    </row>
  </sheetData>
  <customSheetViews>
    <customSheetView guid="{4383C486-E321-4DEF-86E6-00AB613FB08E}" showPageBreaks="1" printArea="1" view="pageLayout">
      <selection activeCell="G18" sqref="G18:I18"/>
      <pageMargins left="0.7" right="0.7" top="0.75" bottom="0.75" header="0.3" footer="0.3"/>
      <pageSetup paperSize="9" orientation="portrait" verticalDpi="0" r:id="rId1"/>
      <headerFooter>
        <oddHeader>&amp;C&amp;G</oddHeader>
      </headerFooter>
    </customSheetView>
  </customSheetViews>
  <mergeCells count="11">
    <mergeCell ref="G38:I38"/>
    <mergeCell ref="A12:I12"/>
    <mergeCell ref="G30:I30"/>
    <mergeCell ref="A16:I16"/>
    <mergeCell ref="G35:I35"/>
    <mergeCell ref="G18:I18"/>
    <mergeCell ref="G20:I20"/>
    <mergeCell ref="G22:I22"/>
    <mergeCell ref="G24:I24"/>
    <mergeCell ref="G27:I27"/>
    <mergeCell ref="G32:I32"/>
  </mergeCells>
  <pageMargins left="0.7" right="0.7" top="0.75" bottom="0.75" header="0.3" footer="0.3"/>
  <pageSetup paperSize="9" orientation="portrait" verticalDpi="0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AJ148"/>
  <sheetViews>
    <sheetView tabSelected="1" zoomScaleNormal="100" workbookViewId="0">
      <selection activeCell="AE137" sqref="AE137"/>
    </sheetView>
  </sheetViews>
  <sheetFormatPr defaultRowHeight="17.25" customHeight="1" x14ac:dyDescent="0.25"/>
  <cols>
    <col min="1" max="1" width="9" style="15" customWidth="1"/>
    <col min="2" max="2" width="5" style="15" customWidth="1"/>
    <col min="3" max="3" width="4.42578125" style="15" customWidth="1"/>
    <col min="4" max="4" width="8.42578125" style="1" customWidth="1"/>
    <col min="5" max="6" width="6.28515625" style="1" customWidth="1"/>
    <col min="7" max="18" width="5.42578125" style="1" customWidth="1"/>
    <col min="19" max="19" width="6.85546875" style="1" bestFit="1" customWidth="1"/>
    <col min="20" max="20" width="5.42578125" style="2" customWidth="1"/>
    <col min="21" max="21" width="5.42578125" style="3" customWidth="1"/>
    <col min="22" max="22" width="12.5703125" style="4" customWidth="1"/>
    <col min="23" max="23" width="11.28515625" style="2" customWidth="1"/>
    <col min="24" max="24" width="5.42578125" style="2" customWidth="1"/>
    <col min="25" max="25" width="10.5703125" style="4" customWidth="1"/>
    <col min="26" max="26" width="10.85546875" style="2" customWidth="1"/>
    <col min="27" max="29" width="11.5703125" style="2" customWidth="1"/>
    <col min="30" max="30" width="9.7109375" style="2" customWidth="1"/>
    <col min="31" max="31" width="9.140625" style="2" customWidth="1"/>
    <col min="32" max="32" width="10.7109375" style="2" customWidth="1"/>
    <col min="33" max="35" width="11.5703125" style="2" customWidth="1"/>
    <col min="36" max="36" width="9.7109375" style="2" customWidth="1"/>
    <col min="37" max="42" width="9.140625" style="1" customWidth="1"/>
    <col min="43" max="16384" width="9.140625" style="1"/>
  </cols>
  <sheetData>
    <row r="1" spans="1:36" ht="24" customHeight="1" x14ac:dyDescent="0.25">
      <c r="C1" s="54"/>
    </row>
    <row r="2" spans="1:36" ht="23.25" x14ac:dyDescent="0.25">
      <c r="C2" s="54"/>
    </row>
    <row r="3" spans="1:36" ht="23.25" x14ac:dyDescent="0.25">
      <c r="C3" s="54"/>
    </row>
    <row r="4" spans="1:36" ht="23.25" x14ac:dyDescent="0.25">
      <c r="C4" s="54"/>
    </row>
    <row r="5" spans="1:36" ht="23.25" x14ac:dyDescent="0.25">
      <c r="C5" s="54"/>
    </row>
    <row r="6" spans="1:36" ht="23.25" x14ac:dyDescent="0.25">
      <c r="C6" s="54"/>
    </row>
    <row r="7" spans="1:36" ht="23.25" x14ac:dyDescent="0.25">
      <c r="C7" s="54"/>
    </row>
    <row r="8" spans="1:36" ht="23.25" x14ac:dyDescent="0.25">
      <c r="C8" s="54"/>
    </row>
    <row r="9" spans="1:36" ht="34.5" customHeight="1" thickBot="1" x14ac:dyDescent="0.3">
      <c r="A9" s="54" t="s">
        <v>0</v>
      </c>
      <c r="B9" s="54"/>
    </row>
    <row r="10" spans="1:36" ht="18.75" customHeight="1" thickBot="1" x14ac:dyDescent="0.35">
      <c r="A10" s="95" t="s">
        <v>102</v>
      </c>
      <c r="B10" s="55"/>
      <c r="J10" s="5"/>
    </row>
    <row r="11" spans="1:36" ht="24" customHeight="1" thickBot="1" x14ac:dyDescent="0.4">
      <c r="A11" s="94" t="s">
        <v>99</v>
      </c>
      <c r="B11" s="72"/>
      <c r="C11" s="72"/>
      <c r="D11" s="72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4"/>
      <c r="U11" s="73"/>
      <c r="V11" s="39"/>
      <c r="W11" s="14"/>
      <c r="X11" s="14"/>
      <c r="Y11" s="6">
        <v>1</v>
      </c>
      <c r="Z11" s="7"/>
      <c r="AA11" s="7">
        <v>0.875</v>
      </c>
      <c r="AB11" s="7">
        <v>0.85</v>
      </c>
      <c r="AC11" s="7">
        <v>0.72499999999999998</v>
      </c>
      <c r="AD11" s="7">
        <v>0.65</v>
      </c>
      <c r="AE11" s="74"/>
      <c r="AF11" s="74"/>
      <c r="AG11" s="74"/>
      <c r="AH11" s="74"/>
      <c r="AI11" s="74"/>
      <c r="AJ11" s="74"/>
    </row>
    <row r="12" spans="1:36" s="64" customFormat="1" ht="21" customHeight="1" x14ac:dyDescent="0.25">
      <c r="A12" s="61" t="s">
        <v>113</v>
      </c>
      <c r="B12" s="69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84"/>
      <c r="T12" s="75"/>
      <c r="U12" s="76"/>
      <c r="V12" s="109" t="s">
        <v>2</v>
      </c>
      <c r="W12" s="109"/>
      <c r="X12" s="75"/>
      <c r="Y12" s="63" t="s">
        <v>3</v>
      </c>
      <c r="Z12" s="66"/>
      <c r="AA12" s="66" t="s">
        <v>4</v>
      </c>
      <c r="AB12" s="66" t="s">
        <v>5</v>
      </c>
      <c r="AC12" s="66" t="s">
        <v>6</v>
      </c>
      <c r="AD12" s="66" t="s">
        <v>7</v>
      </c>
      <c r="AE12" s="77"/>
      <c r="AF12" s="66" t="s">
        <v>3</v>
      </c>
      <c r="AG12" s="66" t="s">
        <v>4</v>
      </c>
      <c r="AH12" s="66" t="s">
        <v>5</v>
      </c>
      <c r="AI12" s="66" t="s">
        <v>6</v>
      </c>
      <c r="AJ12" s="66" t="s">
        <v>7</v>
      </c>
    </row>
    <row r="13" spans="1:36" s="64" customFormat="1" ht="17.25" customHeight="1" x14ac:dyDescent="0.25">
      <c r="A13" s="70"/>
      <c r="B13" s="78" t="s">
        <v>1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85"/>
      <c r="T13" s="75"/>
      <c r="U13" s="76"/>
      <c r="V13" s="66"/>
      <c r="W13" s="66"/>
      <c r="X13" s="75"/>
      <c r="Y13" s="63"/>
      <c r="Z13" s="66"/>
      <c r="AA13" s="66"/>
      <c r="AB13" s="66"/>
      <c r="AC13" s="66"/>
      <c r="AD13" s="66"/>
      <c r="AE13" s="77"/>
      <c r="AF13" s="66"/>
      <c r="AG13" s="66"/>
      <c r="AH13" s="66"/>
      <c r="AI13" s="66"/>
      <c r="AJ13" s="66"/>
    </row>
    <row r="14" spans="1:36" ht="18" customHeight="1" x14ac:dyDescent="0.25">
      <c r="A14" s="12"/>
      <c r="B14" s="88">
        <v>0</v>
      </c>
      <c r="C14" s="50"/>
      <c r="D14" s="15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87"/>
      <c r="T14" s="14" t="b">
        <f>IF(B14&gt;=1,TRUE,FALSE)</f>
        <v>0</v>
      </c>
      <c r="U14" s="73" t="str">
        <f>IF(T14=TRUE,"1","0")</f>
        <v>0</v>
      </c>
      <c r="V14" s="80">
        <v>1</v>
      </c>
      <c r="W14" s="39">
        <f>U14*B14*V14</f>
        <v>0</v>
      </c>
      <c r="X14" s="39"/>
      <c r="Y14" s="80">
        <v>1</v>
      </c>
      <c r="Z14" s="39"/>
      <c r="AA14" s="39">
        <f>Y14*$AA$11</f>
        <v>0.875</v>
      </c>
      <c r="AB14" s="39">
        <f>Y14*$AB$11</f>
        <v>0.85</v>
      </c>
      <c r="AC14" s="39">
        <f>Y14*$AC$11</f>
        <v>0.72499999999999998</v>
      </c>
      <c r="AD14" s="39">
        <f>Y14*$AD$11</f>
        <v>0.65</v>
      </c>
      <c r="AE14" s="39"/>
      <c r="AF14" s="39">
        <f>(IF(B14&lt;=10,B14*Y14,0))*U14</f>
        <v>0</v>
      </c>
      <c r="AG14" s="39">
        <f>(IF(AND(B14&gt;10,B14&lt;=20),B14*AA14,0))*U14</f>
        <v>0</v>
      </c>
      <c r="AH14" s="39">
        <f>(IF(AND(B14&gt;20,B14&lt;=30),B14*AB14,0))*U14</f>
        <v>0</v>
      </c>
      <c r="AI14" s="39">
        <f>(IF(AND(B14&gt;30,B14&lt;=50),B14*AC14,0))*U14</f>
        <v>0</v>
      </c>
      <c r="AJ14" s="39">
        <f>(IF(B14&gt;50,B14*AD14,0))*U14</f>
        <v>0</v>
      </c>
    </row>
    <row r="15" spans="1:36" ht="18" customHeight="1" x14ac:dyDescent="0.25">
      <c r="A15" s="12"/>
      <c r="B15" s="88">
        <v>0</v>
      </c>
      <c r="C15" s="50"/>
      <c r="D15" s="15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87"/>
      <c r="T15" s="14" t="b">
        <f>IF(B15&gt;=1,TRUE,FALSE)</f>
        <v>0</v>
      </c>
      <c r="U15" s="73" t="str">
        <f t="shared" ref="U15:U38" si="0">IF(T15=TRUE,"1","0")</f>
        <v>0</v>
      </c>
      <c r="V15" s="80">
        <v>1</v>
      </c>
      <c r="W15" s="39">
        <f>U15*B15*V15</f>
        <v>0</v>
      </c>
      <c r="X15" s="39"/>
      <c r="Y15" s="80">
        <v>1</v>
      </c>
      <c r="Z15" s="39"/>
      <c r="AA15" s="39">
        <f t="shared" ref="AA15:AA38" si="1">Y15*$AA$11</f>
        <v>0.875</v>
      </c>
      <c r="AB15" s="39">
        <f t="shared" ref="AB15:AB38" si="2">Y15*$AB$11</f>
        <v>0.85</v>
      </c>
      <c r="AC15" s="39">
        <f t="shared" ref="AC15:AC38" si="3">Y15*$AC$11</f>
        <v>0.72499999999999998</v>
      </c>
      <c r="AD15" s="39">
        <f t="shared" ref="AD15:AD38" si="4">Y15*$AD$11</f>
        <v>0.65</v>
      </c>
      <c r="AE15" s="39"/>
      <c r="AF15" s="39">
        <f>(IF(B15&lt;=10,B15*Y15,0))*U15</f>
        <v>0</v>
      </c>
      <c r="AG15" s="39">
        <f>(IF(AND(B15&gt;10,B15&lt;=20),B15*AA15,0))*U15</f>
        <v>0</v>
      </c>
      <c r="AH15" s="39">
        <f>(IF(AND(B15&gt;20,B15&lt;=30),B15*AB15,0))*U15</f>
        <v>0</v>
      </c>
      <c r="AI15" s="39">
        <f>(IF(AND(B15&gt;30,B15&lt;=50),B15*AC15,0))*U15</f>
        <v>0</v>
      </c>
      <c r="AJ15" s="39">
        <f>(IF(B15&gt;50,B15*AD15,0))*U15</f>
        <v>0</v>
      </c>
    </row>
    <row r="16" spans="1:36" ht="17.25" customHeight="1" x14ac:dyDescent="0.25">
      <c r="A16" s="12"/>
      <c r="B16" s="79"/>
      <c r="C16" s="50"/>
      <c r="D16" s="15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86"/>
      <c r="T16" s="14"/>
      <c r="U16" s="73"/>
      <c r="V16" s="80"/>
      <c r="W16" s="39"/>
      <c r="X16" s="39"/>
      <c r="Y16" s="80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</row>
    <row r="17" spans="1:36" ht="17.25" customHeight="1" x14ac:dyDescent="0.25">
      <c r="A17" s="12"/>
      <c r="B17" s="88">
        <f>B14+B15</f>
        <v>0</v>
      </c>
      <c r="C17" s="50"/>
      <c r="D17" s="15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87"/>
      <c r="T17" s="14" t="b">
        <f>IF(B17&gt;=1,TRUE,FALSE)</f>
        <v>0</v>
      </c>
      <c r="U17" s="73" t="str">
        <f t="shared" si="0"/>
        <v>0</v>
      </c>
      <c r="V17" s="80">
        <v>1</v>
      </c>
      <c r="W17" s="39">
        <f>U17*B17*V17</f>
        <v>0</v>
      </c>
      <c r="X17" s="39"/>
      <c r="Y17" s="80">
        <v>1</v>
      </c>
      <c r="Z17" s="39"/>
      <c r="AA17" s="39">
        <f t="shared" si="1"/>
        <v>0.875</v>
      </c>
      <c r="AB17" s="39">
        <f t="shared" si="2"/>
        <v>0.85</v>
      </c>
      <c r="AC17" s="39">
        <f t="shared" si="3"/>
        <v>0.72499999999999998</v>
      </c>
      <c r="AD17" s="39">
        <f t="shared" si="4"/>
        <v>0.65</v>
      </c>
      <c r="AE17" s="39"/>
      <c r="AF17" s="39">
        <f>(IF(B17&lt;=10,B17*Y17,0))*U17</f>
        <v>0</v>
      </c>
      <c r="AG17" s="39">
        <f>(IF(AND(B17&gt;10,B17&lt;=20),B17*AA17,0))*U17</f>
        <v>0</v>
      </c>
      <c r="AH17" s="39">
        <f>(IF(AND(B17&gt;20,B17&lt;=30),B17*AB17,0))*U17</f>
        <v>0</v>
      </c>
      <c r="AI17" s="39">
        <f>(IF(AND(B17&gt;30,B17&lt;=50),B17*AC17,0))*U17</f>
        <v>0</v>
      </c>
      <c r="AJ17" s="39">
        <f>(IF(B17&gt;50,B17*AD17,0))*U17</f>
        <v>0</v>
      </c>
    </row>
    <row r="18" spans="1:36" ht="17.25" customHeight="1" x14ac:dyDescent="0.25">
      <c r="A18" s="12"/>
      <c r="B18" s="79"/>
      <c r="C18" s="50"/>
      <c r="D18" s="15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86"/>
      <c r="T18" s="14"/>
      <c r="U18" s="73"/>
      <c r="V18" s="80"/>
      <c r="W18" s="39"/>
      <c r="X18" s="39"/>
      <c r="Y18" s="80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</row>
    <row r="19" spans="1:36" ht="17.25" customHeight="1" x14ac:dyDescent="0.25">
      <c r="A19" s="12"/>
      <c r="B19" s="88">
        <f>B14+B15</f>
        <v>0</v>
      </c>
      <c r="C19" s="50"/>
      <c r="D19" s="15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87"/>
      <c r="T19" s="14" t="b">
        <f>IF(B19&gt;=1,TRUE,FALSE)</f>
        <v>0</v>
      </c>
      <c r="U19" s="73" t="str">
        <f t="shared" si="0"/>
        <v>0</v>
      </c>
      <c r="V19" s="80">
        <v>1</v>
      </c>
      <c r="W19" s="39">
        <f>U19*B19*V19</f>
        <v>0</v>
      </c>
      <c r="X19" s="39"/>
      <c r="Y19" s="80">
        <v>1</v>
      </c>
      <c r="Z19" s="39"/>
      <c r="AA19" s="39">
        <f t="shared" si="1"/>
        <v>0.875</v>
      </c>
      <c r="AB19" s="39">
        <f t="shared" si="2"/>
        <v>0.85</v>
      </c>
      <c r="AC19" s="39">
        <f t="shared" si="3"/>
        <v>0.72499999999999998</v>
      </c>
      <c r="AD19" s="39">
        <f t="shared" si="4"/>
        <v>0.65</v>
      </c>
      <c r="AE19" s="39"/>
      <c r="AF19" s="39">
        <f>(IF(B19&lt;=10,B19*Y19,0))*U19</f>
        <v>0</v>
      </c>
      <c r="AG19" s="39">
        <f>(IF(AND(B19&gt;10,B19&lt;=20),B19*AA19,0))*U19</f>
        <v>0</v>
      </c>
      <c r="AH19" s="39">
        <f>(IF(AND(B19&gt;20,B19&lt;=30),B19*AB19,0))*U19</f>
        <v>0</v>
      </c>
      <c r="AI19" s="39">
        <f>(IF(AND(B19&gt;30,B19&lt;=50),B19*AC19,0))*U19</f>
        <v>0</v>
      </c>
      <c r="AJ19" s="39">
        <f>(IF(B19&gt;50,B19*AD19,0))*U19</f>
        <v>0</v>
      </c>
    </row>
    <row r="20" spans="1:36" ht="17.25" customHeight="1" x14ac:dyDescent="0.25">
      <c r="A20" s="12"/>
      <c r="B20" s="88">
        <f>B14+B15</f>
        <v>0</v>
      </c>
      <c r="C20" s="50"/>
      <c r="D20" s="15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87"/>
      <c r="T20" s="14" t="b">
        <f>IF(B20&gt;=1,TRUE,FALSE)</f>
        <v>0</v>
      </c>
      <c r="U20" s="73" t="str">
        <f t="shared" si="0"/>
        <v>0</v>
      </c>
      <c r="V20" s="80">
        <v>1</v>
      </c>
      <c r="W20" s="39">
        <f>U20*B20*V20</f>
        <v>0</v>
      </c>
      <c r="X20" s="39"/>
      <c r="Y20" s="80">
        <v>1</v>
      </c>
      <c r="Z20" s="39"/>
      <c r="AA20" s="39">
        <f t="shared" si="1"/>
        <v>0.875</v>
      </c>
      <c r="AB20" s="39">
        <f t="shared" si="2"/>
        <v>0.85</v>
      </c>
      <c r="AC20" s="39">
        <f t="shared" si="3"/>
        <v>0.72499999999999998</v>
      </c>
      <c r="AD20" s="39">
        <f t="shared" si="4"/>
        <v>0.65</v>
      </c>
      <c r="AE20" s="39"/>
      <c r="AF20" s="39">
        <f>(IF(B20&lt;=10,B20*Y20,0))*U20</f>
        <v>0</v>
      </c>
      <c r="AG20" s="39">
        <f>(IF(AND(B20&gt;10,B20&lt;=20),B20*AA20,0))*U20</f>
        <v>0</v>
      </c>
      <c r="AH20" s="39">
        <f>(IF(AND(B20&gt;20,B20&lt;=30),B20*AB20,0))*U20</f>
        <v>0</v>
      </c>
      <c r="AI20" s="39">
        <f>(IF(AND(B20&gt;30,B20&lt;=50),B20*AC20,0))*U20</f>
        <v>0</v>
      </c>
      <c r="AJ20" s="39">
        <f>(IF(B20&gt;50,B20*AD20,0))*U20</f>
        <v>0</v>
      </c>
    </row>
    <row r="21" spans="1:36" ht="17.25" customHeight="1" x14ac:dyDescent="0.25">
      <c r="A21" s="12"/>
      <c r="B21" s="79"/>
      <c r="C21" s="50"/>
      <c r="D21" s="15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86"/>
      <c r="T21" s="14"/>
      <c r="U21" s="73"/>
      <c r="V21" s="80"/>
      <c r="W21" s="39"/>
      <c r="X21" s="39"/>
      <c r="Y21" s="80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</row>
    <row r="22" spans="1:36" ht="17.25" customHeight="1" x14ac:dyDescent="0.25">
      <c r="A22" s="12"/>
      <c r="B22" s="88">
        <f>B14+B15</f>
        <v>0</v>
      </c>
      <c r="C22" s="50"/>
      <c r="D22" s="15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87"/>
      <c r="T22" s="14" t="b">
        <f>IF(B22&gt;=1,TRUE,FALSE)</f>
        <v>0</v>
      </c>
      <c r="U22" s="73" t="str">
        <f t="shared" si="0"/>
        <v>0</v>
      </c>
      <c r="V22" s="80">
        <v>1</v>
      </c>
      <c r="W22" s="39">
        <f>U22*B22*V22</f>
        <v>0</v>
      </c>
      <c r="X22" s="39"/>
      <c r="Y22" s="80">
        <v>1</v>
      </c>
      <c r="Z22" s="39"/>
      <c r="AA22" s="39">
        <f t="shared" si="1"/>
        <v>0.875</v>
      </c>
      <c r="AB22" s="39">
        <f t="shared" si="2"/>
        <v>0.85</v>
      </c>
      <c r="AC22" s="39">
        <f t="shared" si="3"/>
        <v>0.72499999999999998</v>
      </c>
      <c r="AD22" s="39">
        <f t="shared" si="4"/>
        <v>0.65</v>
      </c>
      <c r="AE22" s="39"/>
      <c r="AF22" s="39">
        <f>(IF(B22&lt;=10,B22*Y22,0))*U22</f>
        <v>0</v>
      </c>
      <c r="AG22" s="39">
        <f>(IF(AND(B22&gt;10,B22&lt;=20),B22*AA22,0))*U22</f>
        <v>0</v>
      </c>
      <c r="AH22" s="39">
        <f>(IF(AND(B22&gt;20,B22&lt;=30),B22*AB22,0))*U22</f>
        <v>0</v>
      </c>
      <c r="AI22" s="39">
        <f>(IF(AND(B22&gt;30,B22&lt;=50),B22*AC22,0))*U22</f>
        <v>0</v>
      </c>
      <c r="AJ22" s="39">
        <f>(IF(B22&gt;50,B22*AD22,0))*U22</f>
        <v>0</v>
      </c>
    </row>
    <row r="23" spans="1:36" ht="17.25" customHeight="1" x14ac:dyDescent="0.25">
      <c r="A23" s="12"/>
      <c r="B23" s="79"/>
      <c r="C23" s="50"/>
      <c r="D23" s="15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86"/>
      <c r="T23" s="14"/>
      <c r="U23" s="73"/>
      <c r="V23" s="80"/>
      <c r="W23" s="39"/>
      <c r="X23" s="39"/>
      <c r="Y23" s="80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</row>
    <row r="24" spans="1:36" ht="17.25" customHeight="1" x14ac:dyDescent="0.25">
      <c r="A24" s="12"/>
      <c r="B24" s="88">
        <v>0</v>
      </c>
      <c r="C24" s="49"/>
      <c r="D24" s="15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87"/>
      <c r="T24" s="14" t="b">
        <f>IF(B24&gt;=1,TRUE,FALSE)</f>
        <v>0</v>
      </c>
      <c r="U24" s="73" t="str">
        <f t="shared" si="0"/>
        <v>0</v>
      </c>
      <c r="V24" s="80">
        <v>1</v>
      </c>
      <c r="W24" s="39">
        <f>U24*B24*V24</f>
        <v>0</v>
      </c>
      <c r="X24" s="39"/>
      <c r="Y24" s="80">
        <v>1</v>
      </c>
      <c r="Z24" s="39"/>
      <c r="AA24" s="39">
        <f t="shared" si="1"/>
        <v>0.875</v>
      </c>
      <c r="AB24" s="39">
        <f t="shared" si="2"/>
        <v>0.85</v>
      </c>
      <c r="AC24" s="39">
        <f t="shared" si="3"/>
        <v>0.72499999999999998</v>
      </c>
      <c r="AD24" s="39">
        <f t="shared" si="4"/>
        <v>0.65</v>
      </c>
      <c r="AE24" s="39"/>
      <c r="AF24" s="39">
        <f>(IF(B24&lt;=10,B24*Y24,0))*U24</f>
        <v>0</v>
      </c>
      <c r="AG24" s="39">
        <f>(IF(AND(B24&gt;10,B24&lt;=20),B24*AA24,0))*U24</f>
        <v>0</v>
      </c>
      <c r="AH24" s="39">
        <f>(IF(AND(B24&gt;20,B24&lt;=30),B24*AB24,0))*U24</f>
        <v>0</v>
      </c>
      <c r="AI24" s="39">
        <f>(IF(AND(B24&gt;30,B24&lt;=50),B24*AC24,0))*U24</f>
        <v>0</v>
      </c>
      <c r="AJ24" s="39">
        <f>(IF(B24&gt;50,B24*AD24,0))*U24</f>
        <v>0</v>
      </c>
    </row>
    <row r="25" spans="1:36" ht="17.25" customHeight="1" x14ac:dyDescent="0.25">
      <c r="A25" s="12"/>
      <c r="B25" s="79"/>
      <c r="C25" s="49"/>
      <c r="D25" s="15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86"/>
      <c r="T25" s="14"/>
      <c r="U25" s="73"/>
      <c r="V25" s="80"/>
      <c r="W25" s="39"/>
      <c r="X25" s="39"/>
      <c r="Y25" s="80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</row>
    <row r="26" spans="1:36" ht="17.25" customHeight="1" x14ac:dyDescent="0.25">
      <c r="A26" s="12"/>
      <c r="B26" s="88">
        <v>0</v>
      </c>
      <c r="C26" s="49"/>
      <c r="D26" s="15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87"/>
      <c r="T26" s="14" t="b">
        <f>IF(B26&gt;=1,TRUE,FALSE)</f>
        <v>0</v>
      </c>
      <c r="U26" s="73" t="str">
        <f t="shared" si="0"/>
        <v>0</v>
      </c>
      <c r="V26" s="80">
        <v>1</v>
      </c>
      <c r="W26" s="39">
        <f>U26*B26*V26</f>
        <v>0</v>
      </c>
      <c r="X26" s="39"/>
      <c r="Y26" s="80">
        <v>1</v>
      </c>
      <c r="Z26" s="39"/>
      <c r="AA26" s="39">
        <f t="shared" si="1"/>
        <v>0.875</v>
      </c>
      <c r="AB26" s="39">
        <f t="shared" si="2"/>
        <v>0.85</v>
      </c>
      <c r="AC26" s="39">
        <f t="shared" si="3"/>
        <v>0.72499999999999998</v>
      </c>
      <c r="AD26" s="39">
        <f t="shared" si="4"/>
        <v>0.65</v>
      </c>
      <c r="AE26" s="39"/>
      <c r="AF26" s="39">
        <f>(IF(B26&lt;=10,B26*Y26,0))*U26</f>
        <v>0</v>
      </c>
      <c r="AG26" s="39">
        <f>(IF(AND(B26&gt;10,B26&lt;=20),B26*AA26,0))*U26</f>
        <v>0</v>
      </c>
      <c r="AH26" s="39">
        <f>(IF(AND(B26&gt;20,B26&lt;=30),B26*AB26,0))*U26</f>
        <v>0</v>
      </c>
      <c r="AI26" s="39">
        <f>(IF(AND(B26&gt;30,B26&lt;=50),B26*AC26,0))*U26</f>
        <v>0</v>
      </c>
      <c r="AJ26" s="39">
        <f>(IF(B26&gt;50,B26*AD26,0))*U26</f>
        <v>0</v>
      </c>
    </row>
    <row r="27" spans="1:36" ht="17.25" customHeight="1" x14ac:dyDescent="0.25">
      <c r="A27" s="12"/>
      <c r="B27" s="79"/>
      <c r="C27" s="49"/>
      <c r="D27" s="15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86"/>
      <c r="T27" s="14"/>
      <c r="U27" s="73"/>
      <c r="V27" s="80"/>
      <c r="W27" s="39"/>
      <c r="X27" s="39"/>
      <c r="Y27" s="80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</row>
    <row r="28" spans="1:36" ht="17.25" customHeight="1" x14ac:dyDescent="0.25">
      <c r="A28" s="12"/>
      <c r="B28" s="88">
        <v>0</v>
      </c>
      <c r="C28" s="49"/>
      <c r="D28" s="15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87"/>
      <c r="T28" s="14" t="b">
        <f>IF(B28&gt;=1,TRUE,FALSE)</f>
        <v>0</v>
      </c>
      <c r="U28" s="73" t="str">
        <f t="shared" si="0"/>
        <v>0</v>
      </c>
      <c r="V28" s="80">
        <v>1</v>
      </c>
      <c r="W28" s="39">
        <f>U28*B28*V28</f>
        <v>0</v>
      </c>
      <c r="X28" s="39"/>
      <c r="Y28" s="80">
        <v>1</v>
      </c>
      <c r="Z28" s="39"/>
      <c r="AA28" s="39">
        <f t="shared" si="1"/>
        <v>0.875</v>
      </c>
      <c r="AB28" s="39">
        <f t="shared" si="2"/>
        <v>0.85</v>
      </c>
      <c r="AC28" s="39">
        <f t="shared" si="3"/>
        <v>0.72499999999999998</v>
      </c>
      <c r="AD28" s="39">
        <f t="shared" si="4"/>
        <v>0.65</v>
      </c>
      <c r="AE28" s="39"/>
      <c r="AF28" s="39">
        <f>(IF(B28&lt;=10,B28*Y28,0))*U28</f>
        <v>0</v>
      </c>
      <c r="AG28" s="39">
        <f>(IF(AND(B28&gt;10,B28&lt;=20),B28*AA28,0))*U28</f>
        <v>0</v>
      </c>
      <c r="AH28" s="39">
        <f>(IF(AND(B28&gt;20,B28&lt;=30),B28*AB28,0))*U28</f>
        <v>0</v>
      </c>
      <c r="AI28" s="39">
        <f>(IF(AND(B28&gt;30,B28&lt;=50),B28*AC28,0))*U28</f>
        <v>0</v>
      </c>
      <c r="AJ28" s="39">
        <f>(IF(B28&gt;50,B28*AD28,0))*U28</f>
        <v>0</v>
      </c>
    </row>
    <row r="29" spans="1:36" ht="17.25" customHeight="1" x14ac:dyDescent="0.25">
      <c r="A29" s="12"/>
      <c r="B29" s="88">
        <v>0</v>
      </c>
      <c r="C29" s="49"/>
      <c r="D29" s="15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87"/>
      <c r="T29" s="14" t="b">
        <f>IF(B29&gt;=1,TRUE,FALSE)</f>
        <v>0</v>
      </c>
      <c r="U29" s="73" t="str">
        <f t="shared" si="0"/>
        <v>0</v>
      </c>
      <c r="V29" s="80">
        <v>1</v>
      </c>
      <c r="W29" s="39">
        <f>U29*B29*V29</f>
        <v>0</v>
      </c>
      <c r="X29" s="39"/>
      <c r="Y29" s="80">
        <v>1</v>
      </c>
      <c r="Z29" s="39"/>
      <c r="AA29" s="39">
        <f t="shared" si="1"/>
        <v>0.875</v>
      </c>
      <c r="AB29" s="39">
        <f t="shared" si="2"/>
        <v>0.85</v>
      </c>
      <c r="AC29" s="39">
        <f t="shared" si="3"/>
        <v>0.72499999999999998</v>
      </c>
      <c r="AD29" s="39">
        <f t="shared" si="4"/>
        <v>0.65</v>
      </c>
      <c r="AE29" s="39"/>
      <c r="AF29" s="39">
        <f>(IF(B29&lt;=10,B29*Y29,0))*U29</f>
        <v>0</v>
      </c>
      <c r="AG29" s="39">
        <f>(IF(AND(B29&gt;10,B29&lt;=20),B29*AA29,0))*U29</f>
        <v>0</v>
      </c>
      <c r="AH29" s="39">
        <f>(IF(AND(B29&gt;20,B29&lt;=30),B29*AB29,0))*U29</f>
        <v>0</v>
      </c>
      <c r="AI29" s="39">
        <f>(IF(AND(B29&gt;30,B29&lt;=50),B29*AC29,0))*U29</f>
        <v>0</v>
      </c>
      <c r="AJ29" s="39">
        <f>(IF(B29&gt;50,B29*AD29,0))*U29</f>
        <v>0</v>
      </c>
    </row>
    <row r="30" spans="1:36" ht="17.25" customHeight="1" x14ac:dyDescent="0.25">
      <c r="A30" s="12"/>
      <c r="B30" s="88">
        <v>0</v>
      </c>
      <c r="C30" s="49"/>
      <c r="D30" s="15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87"/>
      <c r="T30" s="14" t="b">
        <f>IF(B30&gt;=1,TRUE,FALSE)</f>
        <v>0</v>
      </c>
      <c r="U30" s="73" t="str">
        <f t="shared" si="0"/>
        <v>0</v>
      </c>
      <c r="V30" s="80">
        <v>1</v>
      </c>
      <c r="W30" s="39">
        <f>U30*B30*V30</f>
        <v>0</v>
      </c>
      <c r="X30" s="39"/>
      <c r="Y30" s="80">
        <v>1</v>
      </c>
      <c r="Z30" s="39"/>
      <c r="AA30" s="39">
        <f t="shared" si="1"/>
        <v>0.875</v>
      </c>
      <c r="AB30" s="39">
        <f t="shared" si="2"/>
        <v>0.85</v>
      </c>
      <c r="AC30" s="39">
        <f t="shared" si="3"/>
        <v>0.72499999999999998</v>
      </c>
      <c r="AD30" s="39">
        <f t="shared" si="4"/>
        <v>0.65</v>
      </c>
      <c r="AE30" s="39"/>
      <c r="AF30" s="39">
        <f>(IF(B30&lt;=10,B30*Y30,0))*U30</f>
        <v>0</v>
      </c>
      <c r="AG30" s="39">
        <f>(IF(AND(B30&gt;10,B30&lt;=20),B30*AA30,0))*U30</f>
        <v>0</v>
      </c>
      <c r="AH30" s="39">
        <f>(IF(AND(B30&gt;20,B30&lt;=30),B30*AB30,0))*U30</f>
        <v>0</v>
      </c>
      <c r="AI30" s="39">
        <f>(IF(AND(B30&gt;30,B30&lt;=50),B30*AC30,0))*U30</f>
        <v>0</v>
      </c>
      <c r="AJ30" s="39">
        <f>(IF(B30&gt;50,B30*AD30,0))*U30</f>
        <v>0</v>
      </c>
    </row>
    <row r="31" spans="1:36" ht="17.25" customHeight="1" x14ac:dyDescent="0.25">
      <c r="A31" s="12"/>
      <c r="B31" s="88">
        <v>0</v>
      </c>
      <c r="C31" s="49"/>
      <c r="D31" s="15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87"/>
      <c r="T31" s="14" t="b">
        <f>IF(B31&gt;=1,TRUE,FALSE)</f>
        <v>0</v>
      </c>
      <c r="U31" s="73" t="str">
        <f t="shared" si="0"/>
        <v>0</v>
      </c>
      <c r="V31" s="80">
        <v>1</v>
      </c>
      <c r="W31" s="39">
        <f>U31*B31*V31</f>
        <v>0</v>
      </c>
      <c r="X31" s="39"/>
      <c r="Y31" s="80">
        <v>1</v>
      </c>
      <c r="Z31" s="39"/>
      <c r="AA31" s="39">
        <f t="shared" si="1"/>
        <v>0.875</v>
      </c>
      <c r="AB31" s="39">
        <f t="shared" si="2"/>
        <v>0.85</v>
      </c>
      <c r="AC31" s="39">
        <f t="shared" si="3"/>
        <v>0.72499999999999998</v>
      </c>
      <c r="AD31" s="39">
        <f t="shared" si="4"/>
        <v>0.65</v>
      </c>
      <c r="AE31" s="39"/>
      <c r="AF31" s="39">
        <f>(IF(B31&lt;=10,B31*Y31,0))*U31</f>
        <v>0</v>
      </c>
      <c r="AG31" s="39">
        <f>(IF(AND(B31&gt;10,B31&lt;=20),B31*AA31,0))*U31</f>
        <v>0</v>
      </c>
      <c r="AH31" s="39">
        <f>(IF(AND(B31&gt;20,B31&lt;=30),B31*AB31,0))*U31</f>
        <v>0</v>
      </c>
      <c r="AI31" s="39">
        <f>(IF(AND(B31&gt;30,B31&lt;=50),B31*AC31,0))*U31</f>
        <v>0</v>
      </c>
      <c r="AJ31" s="39">
        <f>(IF(B31&gt;50,B31*AD31,0))*U31</f>
        <v>0</v>
      </c>
    </row>
    <row r="32" spans="1:36" ht="17.25" customHeight="1" x14ac:dyDescent="0.25">
      <c r="A32" s="12"/>
      <c r="B32" s="79"/>
      <c r="C32" s="49"/>
      <c r="D32" s="15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86"/>
      <c r="T32" s="14"/>
      <c r="U32" s="73"/>
      <c r="V32" s="80"/>
      <c r="W32" s="39"/>
      <c r="X32" s="39"/>
      <c r="Y32" s="80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</row>
    <row r="33" spans="1:36" ht="17.25" customHeight="1" x14ac:dyDescent="0.25">
      <c r="A33" s="12"/>
      <c r="B33" s="88">
        <v>0</v>
      </c>
      <c r="C33" s="51"/>
      <c r="D33" s="15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87"/>
      <c r="T33" s="14" t="b">
        <f t="shared" ref="T33:T38" si="5">IF(B33&gt;=1,TRUE,FALSE)</f>
        <v>0</v>
      </c>
      <c r="U33" s="73" t="str">
        <f t="shared" si="0"/>
        <v>0</v>
      </c>
      <c r="V33" s="39"/>
      <c r="W33" s="39">
        <f t="shared" ref="W33:W38" si="6">U33*B33*V33</f>
        <v>0</v>
      </c>
      <c r="X33" s="39"/>
      <c r="Y33" s="80">
        <v>1</v>
      </c>
      <c r="Z33" s="39"/>
      <c r="AA33" s="39">
        <f t="shared" si="1"/>
        <v>0.875</v>
      </c>
      <c r="AB33" s="39">
        <f t="shared" si="2"/>
        <v>0.85</v>
      </c>
      <c r="AC33" s="39">
        <f t="shared" si="3"/>
        <v>0.72499999999999998</v>
      </c>
      <c r="AD33" s="39">
        <f t="shared" si="4"/>
        <v>0.65</v>
      </c>
      <c r="AE33" s="39"/>
      <c r="AF33" s="39">
        <f t="shared" ref="AF33:AF38" si="7">(IF(B33&lt;=10,B33*Y33,0))*U33</f>
        <v>0</v>
      </c>
      <c r="AG33" s="39">
        <f t="shared" ref="AG33:AG38" si="8">(IF(AND(B33&gt;10,B33&lt;=20),B33*AA33,0))*U33</f>
        <v>0</v>
      </c>
      <c r="AH33" s="39">
        <f t="shared" ref="AH33:AH38" si="9">(IF(AND(B33&gt;20,B33&lt;=30),B33*AB33,0))*U33</f>
        <v>0</v>
      </c>
      <c r="AI33" s="39">
        <f t="shared" ref="AI33:AI38" si="10">(IF(AND(B33&gt;30,B33&lt;=50),B33*AC33,0))*U33</f>
        <v>0</v>
      </c>
      <c r="AJ33" s="39">
        <f t="shared" ref="AJ33:AJ38" si="11">(IF(B33&gt;50,B33*AD33,0))*U33</f>
        <v>0</v>
      </c>
    </row>
    <row r="34" spans="1:36" ht="17.25" customHeight="1" x14ac:dyDescent="0.25">
      <c r="A34" s="12"/>
      <c r="B34" s="88">
        <v>0</v>
      </c>
      <c r="C34" s="51"/>
      <c r="D34" s="15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87"/>
      <c r="T34" s="14" t="b">
        <f t="shared" si="5"/>
        <v>0</v>
      </c>
      <c r="U34" s="73" t="str">
        <f t="shared" si="0"/>
        <v>0</v>
      </c>
      <c r="V34" s="39"/>
      <c r="W34" s="39">
        <f t="shared" si="6"/>
        <v>0</v>
      </c>
      <c r="X34" s="39"/>
      <c r="Y34" s="80">
        <v>1</v>
      </c>
      <c r="Z34" s="39"/>
      <c r="AA34" s="39">
        <f t="shared" si="1"/>
        <v>0.875</v>
      </c>
      <c r="AB34" s="39">
        <f t="shared" si="2"/>
        <v>0.85</v>
      </c>
      <c r="AC34" s="39">
        <f t="shared" si="3"/>
        <v>0.72499999999999998</v>
      </c>
      <c r="AD34" s="39">
        <f t="shared" si="4"/>
        <v>0.65</v>
      </c>
      <c r="AE34" s="39"/>
      <c r="AF34" s="39">
        <f t="shared" si="7"/>
        <v>0</v>
      </c>
      <c r="AG34" s="39">
        <f t="shared" si="8"/>
        <v>0</v>
      </c>
      <c r="AH34" s="39">
        <f t="shared" si="9"/>
        <v>0</v>
      </c>
      <c r="AI34" s="39">
        <f t="shared" si="10"/>
        <v>0</v>
      </c>
      <c r="AJ34" s="39">
        <f t="shared" si="11"/>
        <v>0</v>
      </c>
    </row>
    <row r="35" spans="1:36" ht="17.25" customHeight="1" x14ac:dyDescent="0.25">
      <c r="A35" s="12"/>
      <c r="B35" s="88">
        <v>0</v>
      </c>
      <c r="C35" s="51"/>
      <c r="D35" s="15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87"/>
      <c r="T35" s="14" t="b">
        <f t="shared" si="5"/>
        <v>0</v>
      </c>
      <c r="U35" s="73" t="str">
        <f t="shared" si="0"/>
        <v>0</v>
      </c>
      <c r="V35" s="39"/>
      <c r="W35" s="39">
        <f t="shared" si="6"/>
        <v>0</v>
      </c>
      <c r="X35" s="39"/>
      <c r="Y35" s="80">
        <v>1</v>
      </c>
      <c r="Z35" s="39"/>
      <c r="AA35" s="39">
        <f t="shared" si="1"/>
        <v>0.875</v>
      </c>
      <c r="AB35" s="39">
        <f t="shared" si="2"/>
        <v>0.85</v>
      </c>
      <c r="AC35" s="39">
        <f t="shared" si="3"/>
        <v>0.72499999999999998</v>
      </c>
      <c r="AD35" s="39">
        <f t="shared" si="4"/>
        <v>0.65</v>
      </c>
      <c r="AE35" s="39"/>
      <c r="AF35" s="39">
        <f t="shared" si="7"/>
        <v>0</v>
      </c>
      <c r="AG35" s="39">
        <f t="shared" si="8"/>
        <v>0</v>
      </c>
      <c r="AH35" s="39">
        <f t="shared" si="9"/>
        <v>0</v>
      </c>
      <c r="AI35" s="39">
        <f t="shared" si="10"/>
        <v>0</v>
      </c>
      <c r="AJ35" s="39">
        <f t="shared" si="11"/>
        <v>0</v>
      </c>
    </row>
    <row r="36" spans="1:36" ht="17.25" customHeight="1" x14ac:dyDescent="0.25">
      <c r="A36" s="12"/>
      <c r="B36" s="88">
        <v>0</v>
      </c>
      <c r="C36" s="51"/>
      <c r="D36" s="15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87"/>
      <c r="T36" s="14" t="b">
        <f t="shared" si="5"/>
        <v>0</v>
      </c>
      <c r="U36" s="73" t="str">
        <f t="shared" si="0"/>
        <v>0</v>
      </c>
      <c r="V36" s="39"/>
      <c r="W36" s="39">
        <f t="shared" si="6"/>
        <v>0</v>
      </c>
      <c r="X36" s="39"/>
      <c r="Y36" s="80">
        <v>1</v>
      </c>
      <c r="Z36" s="39"/>
      <c r="AA36" s="39">
        <f t="shared" si="1"/>
        <v>0.875</v>
      </c>
      <c r="AB36" s="39">
        <f t="shared" si="2"/>
        <v>0.85</v>
      </c>
      <c r="AC36" s="39">
        <f t="shared" si="3"/>
        <v>0.72499999999999998</v>
      </c>
      <c r="AD36" s="39">
        <f t="shared" si="4"/>
        <v>0.65</v>
      </c>
      <c r="AE36" s="39"/>
      <c r="AF36" s="39">
        <f t="shared" si="7"/>
        <v>0</v>
      </c>
      <c r="AG36" s="39">
        <f t="shared" si="8"/>
        <v>0</v>
      </c>
      <c r="AH36" s="39">
        <f t="shared" si="9"/>
        <v>0</v>
      </c>
      <c r="AI36" s="39">
        <f t="shared" si="10"/>
        <v>0</v>
      </c>
      <c r="AJ36" s="39">
        <f t="shared" si="11"/>
        <v>0</v>
      </c>
    </row>
    <row r="37" spans="1:36" ht="17.25" customHeight="1" x14ac:dyDescent="0.25">
      <c r="A37" s="12"/>
      <c r="B37" s="88">
        <v>0</v>
      </c>
      <c r="C37" s="51"/>
      <c r="D37" s="15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87"/>
      <c r="T37" s="14" t="b">
        <f t="shared" si="5"/>
        <v>0</v>
      </c>
      <c r="U37" s="73" t="str">
        <f t="shared" si="0"/>
        <v>0</v>
      </c>
      <c r="V37" s="39"/>
      <c r="W37" s="39">
        <f t="shared" si="6"/>
        <v>0</v>
      </c>
      <c r="X37" s="39"/>
      <c r="Y37" s="80">
        <v>1</v>
      </c>
      <c r="Z37" s="39"/>
      <c r="AA37" s="39">
        <f t="shared" si="1"/>
        <v>0.875</v>
      </c>
      <c r="AB37" s="39">
        <f t="shared" si="2"/>
        <v>0.85</v>
      </c>
      <c r="AC37" s="39">
        <f t="shared" si="3"/>
        <v>0.72499999999999998</v>
      </c>
      <c r="AD37" s="39">
        <f t="shared" si="4"/>
        <v>0.65</v>
      </c>
      <c r="AE37" s="39"/>
      <c r="AF37" s="39">
        <f t="shared" si="7"/>
        <v>0</v>
      </c>
      <c r="AG37" s="39">
        <f t="shared" si="8"/>
        <v>0</v>
      </c>
      <c r="AH37" s="39">
        <f t="shared" si="9"/>
        <v>0</v>
      </c>
      <c r="AI37" s="39">
        <f t="shared" si="10"/>
        <v>0</v>
      </c>
      <c r="AJ37" s="39">
        <f t="shared" si="11"/>
        <v>0</v>
      </c>
    </row>
    <row r="38" spans="1:36" ht="17.25" customHeight="1" x14ac:dyDescent="0.25">
      <c r="A38" s="12"/>
      <c r="B38" s="88">
        <v>0</v>
      </c>
      <c r="C38" s="51"/>
      <c r="D38" s="15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87"/>
      <c r="T38" s="14" t="b">
        <f t="shared" si="5"/>
        <v>0</v>
      </c>
      <c r="U38" s="73" t="str">
        <f t="shared" si="0"/>
        <v>0</v>
      </c>
      <c r="V38" s="39"/>
      <c r="W38" s="39">
        <f t="shared" si="6"/>
        <v>0</v>
      </c>
      <c r="X38" s="39"/>
      <c r="Y38" s="80">
        <v>1</v>
      </c>
      <c r="Z38" s="39"/>
      <c r="AA38" s="39">
        <f t="shared" si="1"/>
        <v>0.875</v>
      </c>
      <c r="AB38" s="39">
        <f t="shared" si="2"/>
        <v>0.85</v>
      </c>
      <c r="AC38" s="39">
        <f t="shared" si="3"/>
        <v>0.72499999999999998</v>
      </c>
      <c r="AD38" s="39">
        <f t="shared" si="4"/>
        <v>0.65</v>
      </c>
      <c r="AE38" s="39"/>
      <c r="AF38" s="39">
        <f t="shared" si="7"/>
        <v>0</v>
      </c>
      <c r="AG38" s="39">
        <f t="shared" si="8"/>
        <v>0</v>
      </c>
      <c r="AH38" s="39">
        <f t="shared" si="9"/>
        <v>0</v>
      </c>
      <c r="AI38" s="39">
        <f t="shared" si="10"/>
        <v>0</v>
      </c>
      <c r="AJ38" s="39">
        <f t="shared" si="11"/>
        <v>0</v>
      </c>
    </row>
    <row r="39" spans="1:36" ht="17.25" customHeight="1" x14ac:dyDescent="0.25">
      <c r="A39" s="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4"/>
      <c r="T39" s="14"/>
      <c r="U39" s="73"/>
      <c r="V39" s="39"/>
      <c r="W39" s="14"/>
      <c r="X39" s="14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</row>
    <row r="40" spans="1:36" ht="17.25" customHeight="1" thickBot="1" x14ac:dyDescent="0.3">
      <c r="A40" s="16"/>
      <c r="B40" s="56"/>
      <c r="C40" s="56"/>
      <c r="D40" s="17"/>
      <c r="E40" s="110" t="s">
        <v>8</v>
      </c>
      <c r="F40" s="110"/>
      <c r="G40" s="111">
        <f>AJ40</f>
        <v>0</v>
      </c>
      <c r="H40" s="111"/>
      <c r="I40" s="111"/>
      <c r="J40" s="18"/>
      <c r="K40" s="18"/>
      <c r="L40" s="18"/>
      <c r="M40" s="112" t="s">
        <v>9</v>
      </c>
      <c r="N40" s="112"/>
      <c r="O40" s="112"/>
      <c r="P40" s="112"/>
      <c r="Q40" s="106">
        <f>W40</f>
        <v>0</v>
      </c>
      <c r="R40" s="106"/>
      <c r="S40" s="107"/>
      <c r="T40" s="14"/>
      <c r="U40" s="73"/>
      <c r="V40" s="39"/>
      <c r="W40" s="81">
        <f>SUM(W14:W39)</f>
        <v>0</v>
      </c>
      <c r="X40" s="14"/>
      <c r="Y40" s="39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81">
        <f>SUM(AF14:AJ38)</f>
        <v>0</v>
      </c>
    </row>
    <row r="48" spans="1:36" ht="17.25" customHeight="1" x14ac:dyDescent="0.25"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1:28" ht="17.25" customHeight="1" x14ac:dyDescent="0.25"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1:28" ht="17.25" customHeight="1" x14ac:dyDescent="0.25"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1:28" ht="17.25" customHeight="1" x14ac:dyDescent="0.25"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1:28" ht="17.25" customHeight="1" thickBot="1" x14ac:dyDescent="0.3"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</row>
    <row r="53" spans="1:28" ht="17.25" customHeight="1" x14ac:dyDescent="0.35">
      <c r="A53" s="20"/>
      <c r="B53" s="57"/>
      <c r="C53" s="57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60"/>
    </row>
    <row r="54" spans="1:28" ht="17.25" customHeight="1" x14ac:dyDescent="0.25">
      <c r="A54" s="12"/>
      <c r="B54" s="79" t="s">
        <v>1</v>
      </c>
      <c r="C54" s="21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5"/>
      <c r="S54" s="86"/>
      <c r="V54" s="108" t="s">
        <v>2</v>
      </c>
      <c r="W54" s="108"/>
      <c r="Y54" s="11" t="s">
        <v>10</v>
      </c>
      <c r="Z54" s="11" t="s">
        <v>95</v>
      </c>
      <c r="AA54" s="11" t="s">
        <v>11</v>
      </c>
      <c r="AB54" s="11" t="s">
        <v>12</v>
      </c>
    </row>
    <row r="55" spans="1:28" ht="17.25" customHeight="1" x14ac:dyDescent="0.25">
      <c r="A55" s="12"/>
      <c r="B55" s="88">
        <v>0</v>
      </c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15"/>
      <c r="S55" s="86"/>
      <c r="T55" s="2" t="b">
        <f>IF(B55&gt;=1,TRUE,FALSE)</f>
        <v>0</v>
      </c>
      <c r="U55" s="3" t="str">
        <f t="shared" ref="U55:U80" si="12">IF(T55=TRUE,"1","0")</f>
        <v>0</v>
      </c>
      <c r="V55" s="4">
        <v>1</v>
      </c>
      <c r="W55" s="23">
        <f>U55*B55*V55</f>
        <v>0</v>
      </c>
      <c r="Z55" s="4"/>
      <c r="AA55" s="4">
        <v>86</v>
      </c>
      <c r="AB55" s="4">
        <f>U55*B55*AA55</f>
        <v>0</v>
      </c>
    </row>
    <row r="56" spans="1:28" ht="17.25" customHeight="1" x14ac:dyDescent="0.25">
      <c r="A56" s="12"/>
      <c r="B56" s="88">
        <v>0</v>
      </c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15"/>
      <c r="S56" s="86"/>
      <c r="T56" s="2" t="b">
        <f>IF(B56&gt;=1,TRUE,FALSE)</f>
        <v>0</v>
      </c>
      <c r="U56" s="3" t="str">
        <f t="shared" si="12"/>
        <v>0</v>
      </c>
      <c r="V56" s="4">
        <v>1</v>
      </c>
      <c r="W56" s="23">
        <f>U56*B56*V56</f>
        <v>0</v>
      </c>
      <c r="Z56" s="4"/>
      <c r="AA56" s="4">
        <v>215</v>
      </c>
      <c r="AB56" s="4">
        <f>U56*B56*AA56</f>
        <v>0</v>
      </c>
    </row>
    <row r="57" spans="1:28" ht="17.25" customHeight="1" x14ac:dyDescent="0.25">
      <c r="A57" s="12"/>
      <c r="B57" s="88">
        <v>0</v>
      </c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15"/>
      <c r="S57" s="86"/>
      <c r="T57" s="2" t="b">
        <f>IF(B57&gt;=1,TRUE,FALSE)</f>
        <v>0</v>
      </c>
      <c r="U57" s="3" t="str">
        <f t="shared" si="12"/>
        <v>0</v>
      </c>
      <c r="V57" s="4">
        <v>1</v>
      </c>
      <c r="W57" s="23">
        <f>U57*B57*V57</f>
        <v>0</v>
      </c>
      <c r="Z57" s="4"/>
      <c r="AA57" s="4">
        <v>438.9</v>
      </c>
      <c r="AB57" s="4">
        <f>U57*B57*AA57</f>
        <v>0</v>
      </c>
    </row>
    <row r="58" spans="1:28" ht="17.25" customHeight="1" x14ac:dyDescent="0.25">
      <c r="A58" s="12"/>
      <c r="B58" s="88">
        <v>0</v>
      </c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15"/>
      <c r="S58" s="86"/>
      <c r="T58" s="2" t="b">
        <f>IF(B58&gt;=1,TRUE,FALSE)</f>
        <v>0</v>
      </c>
      <c r="U58" s="3" t="str">
        <f t="shared" si="12"/>
        <v>0</v>
      </c>
      <c r="V58" s="4">
        <v>1</v>
      </c>
      <c r="W58" s="23">
        <f>U58*B58*V58</f>
        <v>0</v>
      </c>
      <c r="Z58" s="4"/>
      <c r="AA58" s="4">
        <v>175.6</v>
      </c>
      <c r="AB58" s="4">
        <f>U58*B58*AA58</f>
        <v>0</v>
      </c>
    </row>
    <row r="59" spans="1:28" ht="17.25" customHeight="1" x14ac:dyDescent="0.25">
      <c r="A59" s="12"/>
      <c r="B59" s="88">
        <v>0</v>
      </c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15"/>
      <c r="S59" s="86"/>
      <c r="T59" s="2" t="b">
        <f>IF(B59&gt;=1,TRUE,FALSE)</f>
        <v>0</v>
      </c>
      <c r="U59" s="3" t="str">
        <f t="shared" si="12"/>
        <v>0</v>
      </c>
      <c r="V59" s="4">
        <v>1</v>
      </c>
      <c r="W59" s="23">
        <f>U59*B59*V59</f>
        <v>0</v>
      </c>
      <c r="Z59" s="4"/>
      <c r="AA59" s="4">
        <v>226.8</v>
      </c>
      <c r="AB59" s="4">
        <f>U59*B59*AA59</f>
        <v>0</v>
      </c>
    </row>
    <row r="60" spans="1:28" ht="17.25" customHeight="1" x14ac:dyDescent="0.25">
      <c r="A60" s="12"/>
      <c r="B60" s="7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5"/>
      <c r="S60" s="86"/>
      <c r="Z60" s="4"/>
      <c r="AA60" s="4"/>
      <c r="AB60" s="4"/>
    </row>
    <row r="61" spans="1:28" ht="17.25" customHeight="1" x14ac:dyDescent="0.25">
      <c r="A61" s="12"/>
      <c r="B61" s="88">
        <v>0</v>
      </c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15"/>
      <c r="S61" s="86"/>
      <c r="T61" s="2" t="b">
        <f>IF(B61&gt;=1,TRUE,FALSE)</f>
        <v>0</v>
      </c>
      <c r="U61" s="3" t="str">
        <f t="shared" si="12"/>
        <v>0</v>
      </c>
      <c r="V61" s="4">
        <v>1</v>
      </c>
      <c r="W61" s="23">
        <f>U61*B61*V61</f>
        <v>0</v>
      </c>
      <c r="Z61" s="4"/>
      <c r="AA61" s="4">
        <v>399</v>
      </c>
      <c r="AB61" s="4">
        <f>U61*B61*AA61</f>
        <v>0</v>
      </c>
    </row>
    <row r="62" spans="1:28" ht="17.25" customHeight="1" x14ac:dyDescent="0.25">
      <c r="A62" s="12"/>
      <c r="B62" s="88">
        <v>0</v>
      </c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15"/>
      <c r="S62" s="86"/>
      <c r="T62" s="2" t="b">
        <f>IF(B62&gt;=1,TRUE,FALSE)</f>
        <v>0</v>
      </c>
      <c r="U62" s="3" t="str">
        <f t="shared" si="12"/>
        <v>0</v>
      </c>
      <c r="V62" s="4">
        <v>1</v>
      </c>
      <c r="W62" s="23">
        <f>U62*B62*V62</f>
        <v>0</v>
      </c>
      <c r="Z62" s="4"/>
      <c r="AA62" s="4">
        <v>299</v>
      </c>
      <c r="AB62" s="4">
        <f>U62*B62*AA62</f>
        <v>0</v>
      </c>
    </row>
    <row r="63" spans="1:28" ht="17.25" customHeight="1" x14ac:dyDescent="0.25">
      <c r="A63" s="12"/>
      <c r="B63" s="88">
        <v>0</v>
      </c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15"/>
      <c r="S63" s="86"/>
      <c r="T63" s="2" t="b">
        <f>IF(B63&gt;=1,TRUE,FALSE)</f>
        <v>0</v>
      </c>
      <c r="U63" s="3" t="str">
        <f t="shared" si="12"/>
        <v>0</v>
      </c>
      <c r="V63" s="4">
        <v>1</v>
      </c>
      <c r="W63" s="23">
        <f>U63*B63*V63</f>
        <v>0</v>
      </c>
      <c r="Z63" s="4"/>
      <c r="AA63" s="4">
        <v>99</v>
      </c>
      <c r="AB63" s="4">
        <f>U63*B63*AA63</f>
        <v>0</v>
      </c>
    </row>
    <row r="64" spans="1:28" ht="17.25" customHeight="1" x14ac:dyDescent="0.25">
      <c r="A64" s="12"/>
      <c r="B64" s="88">
        <v>0</v>
      </c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15"/>
      <c r="S64" s="86"/>
      <c r="T64" s="2" t="b">
        <f>IF(B64&gt;=1,TRUE,FALSE)</f>
        <v>0</v>
      </c>
      <c r="U64" s="3" t="str">
        <f t="shared" si="12"/>
        <v>0</v>
      </c>
      <c r="V64" s="4">
        <v>1</v>
      </c>
      <c r="W64" s="23">
        <f>U64*B64*V64</f>
        <v>0</v>
      </c>
      <c r="Z64" s="4"/>
      <c r="AA64" s="4">
        <v>249</v>
      </c>
      <c r="AB64" s="4">
        <f>U64*B64*AA64</f>
        <v>0</v>
      </c>
    </row>
    <row r="65" spans="1:28" ht="17.25" customHeight="1" x14ac:dyDescent="0.25">
      <c r="A65" s="12"/>
      <c r="B65" s="79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15"/>
      <c r="S65" s="86"/>
      <c r="Z65" s="4"/>
      <c r="AA65" s="4"/>
      <c r="AB65" s="4"/>
    </row>
    <row r="66" spans="1:28" ht="17.25" customHeight="1" x14ac:dyDescent="0.25">
      <c r="A66" s="12"/>
      <c r="B66" s="88">
        <v>0</v>
      </c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15"/>
      <c r="S66" s="86"/>
      <c r="T66" s="2" t="b">
        <f>IF(B66&gt;=1,TRUE,FALSE)</f>
        <v>0</v>
      </c>
      <c r="U66" s="3" t="str">
        <f t="shared" si="12"/>
        <v>0</v>
      </c>
      <c r="V66" s="4">
        <v>1</v>
      </c>
      <c r="W66" s="25">
        <f>V66</f>
        <v>1</v>
      </c>
      <c r="Z66" s="4"/>
      <c r="AA66" s="4">
        <v>40</v>
      </c>
      <c r="AB66" s="4">
        <f>U66*B66*AA66</f>
        <v>0</v>
      </c>
    </row>
    <row r="67" spans="1:28" ht="17.25" customHeight="1" x14ac:dyDescent="0.25">
      <c r="A67" s="12"/>
      <c r="B67" s="88">
        <v>0</v>
      </c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15"/>
      <c r="S67" s="86"/>
      <c r="T67" s="2" t="b">
        <f>IF(B67&gt;=1,TRUE,FALSE)</f>
        <v>0</v>
      </c>
      <c r="U67" s="3" t="str">
        <f t="shared" si="12"/>
        <v>0</v>
      </c>
      <c r="V67" s="4">
        <v>1</v>
      </c>
      <c r="W67" s="25">
        <f t="shared" ref="W67:W68" si="13">V67</f>
        <v>1</v>
      </c>
      <c r="Z67" s="4"/>
      <c r="AA67" s="4">
        <v>117</v>
      </c>
      <c r="AB67" s="4">
        <f>U67*B67*AA67</f>
        <v>0</v>
      </c>
    </row>
    <row r="68" spans="1:28" ht="17.25" customHeight="1" x14ac:dyDescent="0.25">
      <c r="A68" s="12"/>
      <c r="B68" s="88">
        <v>0</v>
      </c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15"/>
      <c r="S68" s="86"/>
      <c r="T68" s="2" t="b">
        <f>IF(B68&gt;=1,TRUE,FALSE)</f>
        <v>0</v>
      </c>
      <c r="U68" s="3" t="str">
        <f t="shared" si="12"/>
        <v>0</v>
      </c>
      <c r="V68" s="4">
        <v>1</v>
      </c>
      <c r="W68" s="25">
        <f t="shared" si="13"/>
        <v>1</v>
      </c>
      <c r="Z68" s="4"/>
      <c r="AA68" s="4">
        <v>52</v>
      </c>
      <c r="AB68" s="4">
        <f>U68*B68*AA68</f>
        <v>0</v>
      </c>
    </row>
    <row r="69" spans="1:28" ht="17.25" customHeight="1" x14ac:dyDescent="0.25">
      <c r="A69" s="12"/>
      <c r="B69" s="79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15"/>
      <c r="S69" s="86"/>
      <c r="Z69" s="4"/>
      <c r="AA69" s="4"/>
      <c r="AB69" s="4"/>
    </row>
    <row r="70" spans="1:28" ht="17.25" customHeight="1" x14ac:dyDescent="0.25">
      <c r="A70" s="12"/>
      <c r="B70" s="88">
        <v>0</v>
      </c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15"/>
      <c r="S70" s="86"/>
      <c r="T70" s="2" t="b">
        <f>IF(B70&gt;=1,TRUE,FALSE)</f>
        <v>0</v>
      </c>
      <c r="U70" s="3" t="str">
        <f t="shared" si="12"/>
        <v>0</v>
      </c>
      <c r="V70" s="4">
        <v>1</v>
      </c>
      <c r="W70" s="23">
        <f>U70*B70*V70</f>
        <v>0</v>
      </c>
      <c r="Z70" s="4"/>
      <c r="AA70" s="4">
        <v>995</v>
      </c>
      <c r="AB70" s="4">
        <f>U70*B70*AA70</f>
        <v>0</v>
      </c>
    </row>
    <row r="71" spans="1:28" ht="17.25" customHeight="1" x14ac:dyDescent="0.25">
      <c r="A71" s="12"/>
      <c r="B71" s="88">
        <v>0</v>
      </c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15"/>
      <c r="S71" s="86"/>
      <c r="T71" s="2" t="b">
        <f>IF(B71&gt;=1,TRUE,FALSE)</f>
        <v>0</v>
      </c>
      <c r="U71" s="3" t="str">
        <f t="shared" si="12"/>
        <v>0</v>
      </c>
      <c r="V71" s="4">
        <v>1</v>
      </c>
      <c r="W71" s="23">
        <f>U71*B71*V71</f>
        <v>0</v>
      </c>
      <c r="Z71" s="4"/>
      <c r="AA71" s="4">
        <v>1595</v>
      </c>
      <c r="AB71" s="4">
        <f>U71*B71*AA71</f>
        <v>0</v>
      </c>
    </row>
    <row r="72" spans="1:28" ht="17.25" customHeight="1" x14ac:dyDescent="0.25">
      <c r="A72" s="12"/>
      <c r="B72" s="88">
        <v>0</v>
      </c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15"/>
      <c r="S72" s="86"/>
      <c r="T72" s="2" t="b">
        <f>IF(B72&gt;=1,TRUE,FALSE)</f>
        <v>0</v>
      </c>
      <c r="U72" s="3" t="str">
        <f t="shared" si="12"/>
        <v>0</v>
      </c>
      <c r="V72" s="4">
        <v>1</v>
      </c>
      <c r="W72" s="23">
        <f>U72*B72*V72</f>
        <v>0</v>
      </c>
      <c r="Z72" s="4"/>
      <c r="AA72" s="4">
        <v>2595</v>
      </c>
      <c r="AB72" s="4">
        <f>U72*B72*AA72</f>
        <v>0</v>
      </c>
    </row>
    <row r="73" spans="1:28" ht="17.25" customHeight="1" x14ac:dyDescent="0.25">
      <c r="A73" s="12"/>
      <c r="B73" s="88">
        <v>0</v>
      </c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15"/>
      <c r="S73" s="86"/>
      <c r="T73" s="2" t="b">
        <f>IF(B73&gt;=1,TRUE,FALSE)</f>
        <v>0</v>
      </c>
      <c r="U73" s="3" t="str">
        <f t="shared" si="12"/>
        <v>0</v>
      </c>
      <c r="V73" s="4">
        <v>1</v>
      </c>
      <c r="W73" s="23">
        <f>U73*B73*V73</f>
        <v>0</v>
      </c>
      <c r="Z73" s="4"/>
      <c r="AA73" s="4">
        <v>395</v>
      </c>
      <c r="AB73" s="4">
        <f>U73*B73*AA73</f>
        <v>0</v>
      </c>
    </row>
    <row r="74" spans="1:28" ht="17.25" customHeight="1" x14ac:dyDescent="0.25">
      <c r="A74" s="12"/>
      <c r="B74" s="79"/>
      <c r="C74" s="21" t="s">
        <v>14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5"/>
      <c r="S74" s="86"/>
      <c r="Z74" s="4"/>
      <c r="AA74" s="4"/>
      <c r="AB74" s="4"/>
    </row>
    <row r="75" spans="1:28" ht="17.25" customHeight="1" x14ac:dyDescent="0.25">
      <c r="A75" s="12"/>
      <c r="B75" s="88">
        <v>0</v>
      </c>
      <c r="D75" s="51"/>
      <c r="E75" s="15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86"/>
      <c r="T75" s="2" t="b">
        <f>IF(B75&gt;=1,TRUE,FALSE)</f>
        <v>0</v>
      </c>
      <c r="U75" s="3" t="str">
        <f t="shared" si="12"/>
        <v>0</v>
      </c>
      <c r="V75" s="4">
        <v>1</v>
      </c>
      <c r="W75" s="23">
        <f>U75*B75*V75</f>
        <v>0</v>
      </c>
      <c r="Z75" s="4"/>
      <c r="AA75" s="4">
        <v>395</v>
      </c>
      <c r="AB75" s="26">
        <f>U75*B75*AA75</f>
        <v>0</v>
      </c>
    </row>
    <row r="76" spans="1:28" ht="17.25" customHeight="1" x14ac:dyDescent="0.25">
      <c r="A76" s="12"/>
      <c r="B76" s="88">
        <v>0</v>
      </c>
      <c r="D76" s="51"/>
      <c r="E76" s="15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86"/>
      <c r="T76" s="2" t="b">
        <f>IF(B76&gt;=1,TRUE,FALSE)</f>
        <v>0</v>
      </c>
      <c r="U76" s="3" t="str">
        <f t="shared" si="12"/>
        <v>0</v>
      </c>
      <c r="V76" s="4">
        <v>1</v>
      </c>
      <c r="W76" s="23">
        <f>U75*B75*V75</f>
        <v>0</v>
      </c>
      <c r="Z76" s="4"/>
      <c r="AA76" s="4">
        <v>115</v>
      </c>
      <c r="AB76" s="26">
        <f>U76*B76*AA76</f>
        <v>0</v>
      </c>
    </row>
    <row r="77" spans="1:28" ht="17.25" customHeight="1" x14ac:dyDescent="0.25">
      <c r="A77" s="12"/>
      <c r="B77" s="88">
        <v>0</v>
      </c>
      <c r="D77" s="51"/>
      <c r="E77" s="15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86"/>
      <c r="T77" s="2" t="b">
        <f>IF(B77&gt;=1,TRUE,FALSE)</f>
        <v>0</v>
      </c>
      <c r="U77" s="3" t="str">
        <f t="shared" si="12"/>
        <v>0</v>
      </c>
      <c r="V77" s="4">
        <v>1</v>
      </c>
      <c r="W77" s="23">
        <f>U75*B75*V75</f>
        <v>0</v>
      </c>
      <c r="Z77" s="4"/>
      <c r="AA77" s="4">
        <v>245</v>
      </c>
      <c r="AB77" s="26">
        <f>U77*B77*AA77</f>
        <v>0</v>
      </c>
    </row>
    <row r="78" spans="1:28" ht="17.25" customHeight="1" x14ac:dyDescent="0.25">
      <c r="A78" s="12"/>
      <c r="B78" s="88">
        <v>0</v>
      </c>
      <c r="D78" s="51"/>
      <c r="E78" s="15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86"/>
      <c r="T78" s="2" t="b">
        <f>IF(B78&gt;=1,TRUE,FALSE)</f>
        <v>0</v>
      </c>
      <c r="U78" s="3" t="str">
        <f t="shared" si="12"/>
        <v>0</v>
      </c>
      <c r="V78" s="4">
        <v>1</v>
      </c>
      <c r="W78" s="23">
        <f>U75*B75*V75</f>
        <v>0</v>
      </c>
      <c r="Z78" s="4"/>
      <c r="AA78" s="4">
        <v>635</v>
      </c>
      <c r="AB78" s="26">
        <f>U78*B78*AA78</f>
        <v>0</v>
      </c>
    </row>
    <row r="79" spans="1:28" ht="17.25" customHeight="1" x14ac:dyDescent="0.25">
      <c r="A79" s="12"/>
      <c r="B79" s="82"/>
      <c r="D79" s="14"/>
      <c r="E79" s="15"/>
      <c r="F79" s="14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123">
        <v>0</v>
      </c>
      <c r="S79" s="124"/>
      <c r="Z79" s="4"/>
      <c r="AA79" s="4">
        <f>R79</f>
        <v>0</v>
      </c>
      <c r="AB79" s="4">
        <f>AA79</f>
        <v>0</v>
      </c>
    </row>
    <row r="80" spans="1:28" ht="17.25" customHeight="1" x14ac:dyDescent="0.25">
      <c r="A80" s="12"/>
      <c r="B80" s="88">
        <v>0</v>
      </c>
      <c r="C80" s="14"/>
      <c r="D80" s="15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86"/>
      <c r="T80" s="2" t="b">
        <f>IF(B80&gt;=1,TRUE,FALSE)</f>
        <v>0</v>
      </c>
      <c r="U80" s="3" t="str">
        <f t="shared" si="12"/>
        <v>0</v>
      </c>
      <c r="V80" s="4">
        <v>1</v>
      </c>
      <c r="W80" s="23">
        <f>U80*B80*V80</f>
        <v>0</v>
      </c>
      <c r="Z80" s="4"/>
      <c r="AA80" s="4">
        <v>99</v>
      </c>
      <c r="AB80" s="26">
        <f>U80*B80*AA80</f>
        <v>0</v>
      </c>
    </row>
    <row r="81" spans="1:30" ht="17.25" customHeight="1" x14ac:dyDescent="0.25">
      <c r="A81" s="12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22"/>
      <c r="Z81" s="4"/>
      <c r="AA81" s="4"/>
      <c r="AB81" s="4"/>
    </row>
    <row r="82" spans="1:30" ht="17.25" customHeight="1" thickBot="1" x14ac:dyDescent="0.3">
      <c r="A82" s="16"/>
      <c r="B82" s="56"/>
      <c r="C82" s="56"/>
      <c r="D82" s="27"/>
      <c r="E82" s="110" t="s">
        <v>8</v>
      </c>
      <c r="F82" s="110"/>
      <c r="G82" s="111">
        <f>AB82</f>
        <v>0</v>
      </c>
      <c r="H82" s="111"/>
      <c r="I82" s="111"/>
      <c r="J82" s="27"/>
      <c r="K82" s="27"/>
      <c r="L82" s="27"/>
      <c r="M82" s="112" t="s">
        <v>9</v>
      </c>
      <c r="N82" s="112"/>
      <c r="O82" s="112"/>
      <c r="P82" s="112"/>
      <c r="Q82" s="106">
        <f>W82</f>
        <v>3</v>
      </c>
      <c r="R82" s="106"/>
      <c r="S82" s="107"/>
      <c r="W82" s="19">
        <f>SUM(W55:W80)</f>
        <v>3</v>
      </c>
      <c r="Z82" s="4"/>
      <c r="AA82" s="4"/>
      <c r="AB82" s="28">
        <f>SUM(AB55:AB80)</f>
        <v>0</v>
      </c>
    </row>
    <row r="83" spans="1:30" ht="17.25" customHeight="1" x14ac:dyDescent="0.25">
      <c r="S83" s="29"/>
    </row>
    <row r="84" spans="1:30" ht="17.25" customHeight="1" x14ac:dyDescent="0.25">
      <c r="S84" s="29"/>
    </row>
    <row r="85" spans="1:30" ht="17.25" customHeight="1" x14ac:dyDescent="0.25">
      <c r="S85" s="29"/>
    </row>
    <row r="86" spans="1:30" ht="17.25" customHeight="1" x14ac:dyDescent="0.25">
      <c r="S86" s="29"/>
    </row>
    <row r="87" spans="1:30" ht="17.25" customHeight="1" x14ac:dyDescent="0.25">
      <c r="S87" s="29"/>
    </row>
    <row r="88" spans="1:30" ht="17.25" customHeight="1" x14ac:dyDescent="0.25"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83"/>
    </row>
    <row r="89" spans="1:30" ht="17.25" customHeight="1" x14ac:dyDescent="0.25"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83"/>
    </row>
    <row r="90" spans="1:30" ht="17.25" customHeight="1" x14ac:dyDescent="0.25"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83"/>
    </row>
    <row r="91" spans="1:30" ht="17.25" customHeight="1" x14ac:dyDescent="0.25"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83"/>
    </row>
    <row r="92" spans="1:30" ht="17.25" customHeight="1" x14ac:dyDescent="0.25"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83"/>
    </row>
    <row r="93" spans="1:30" ht="17.25" customHeight="1" x14ac:dyDescent="0.25"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83"/>
    </row>
    <row r="94" spans="1:30" ht="17.25" customHeight="1" thickBot="1" x14ac:dyDescent="0.3"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83"/>
    </row>
    <row r="95" spans="1:30" ht="17.25" customHeight="1" x14ac:dyDescent="0.3">
      <c r="A95" s="8"/>
      <c r="B95" s="58"/>
      <c r="C95" s="58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59"/>
      <c r="V95" s="108" t="s">
        <v>2</v>
      </c>
      <c r="W95" s="108"/>
      <c r="X95" s="11"/>
      <c r="Y95" s="11" t="s">
        <v>10</v>
      </c>
      <c r="Z95" s="30" t="s">
        <v>95</v>
      </c>
      <c r="AA95" s="11" t="s">
        <v>11</v>
      </c>
      <c r="AB95" s="11" t="s">
        <v>16</v>
      </c>
      <c r="AC95" s="11" t="s">
        <v>17</v>
      </c>
      <c r="AD95" s="11" t="s">
        <v>12</v>
      </c>
    </row>
    <row r="96" spans="1:30" ht="17.25" customHeight="1" x14ac:dyDescent="0.25">
      <c r="A96" s="12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31"/>
    </row>
    <row r="97" spans="1:30" s="2" customFormat="1" ht="17.25" customHeight="1" x14ac:dyDescent="0.2">
      <c r="A97" s="32"/>
      <c r="B97" s="14"/>
      <c r="C97" s="14"/>
      <c r="D97" s="21" t="s">
        <v>18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22" t="s">
        <v>98</v>
      </c>
      <c r="U97" s="3"/>
      <c r="V97" s="4"/>
      <c r="Y97" s="4"/>
    </row>
    <row r="98" spans="1:30" s="2" customFormat="1" ht="17.25" customHeight="1" x14ac:dyDescent="0.2">
      <c r="A98" s="32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22"/>
      <c r="U98" s="3"/>
      <c r="V98" s="4"/>
      <c r="Y98" s="4"/>
    </row>
    <row r="99" spans="1:30" s="2" customFormat="1" ht="17.25" customHeight="1" x14ac:dyDescent="0.2">
      <c r="A99" s="32"/>
      <c r="B99" s="88">
        <v>0</v>
      </c>
      <c r="C99" s="24"/>
      <c r="D99" s="14"/>
      <c r="E99" s="102" t="s">
        <v>20</v>
      </c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38"/>
      <c r="T99" s="2" t="b">
        <f>IF(B99&gt;=1,TRUE,FALSE)</f>
        <v>0</v>
      </c>
      <c r="U99" s="3" t="str">
        <f t="shared" ref="U99:U103" si="14">IF(T99=TRUE,"1","0")</f>
        <v>0</v>
      </c>
      <c r="V99" s="33">
        <f>VLOOKUP(E99,'Test 1'!B3:D55,3,FALSE)</f>
        <v>0</v>
      </c>
      <c r="W99" s="4">
        <f>B99*V99</f>
        <v>0</v>
      </c>
      <c r="Y99" s="4">
        <f>VLOOKUP(E99,'Test 1'!B3:C55,2,FALSE)</f>
        <v>0</v>
      </c>
      <c r="AA99" s="23">
        <f>(Y99*Z99)+Y99</f>
        <v>0</v>
      </c>
      <c r="AC99" s="23">
        <f>AA99-(AA99*AB99)</f>
        <v>0</v>
      </c>
      <c r="AD99" s="23">
        <f>AC99*B99</f>
        <v>0</v>
      </c>
    </row>
    <row r="100" spans="1:30" s="2" customFormat="1" ht="17.25" customHeight="1" x14ac:dyDescent="0.2">
      <c r="A100" s="32"/>
      <c r="B100" s="88">
        <v>0</v>
      </c>
      <c r="C100" s="24"/>
      <c r="D100" s="14"/>
      <c r="E100" s="102" t="s">
        <v>20</v>
      </c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38"/>
      <c r="T100" s="2" t="b">
        <f>IF(B100&gt;=1,TRUE,FALSE)</f>
        <v>0</v>
      </c>
      <c r="U100" s="3" t="str">
        <f t="shared" si="14"/>
        <v>0</v>
      </c>
      <c r="V100" s="33">
        <f>VLOOKUP(E100,'Test 1'!B4:D56,3,FALSE)</f>
        <v>0</v>
      </c>
      <c r="W100" s="4">
        <f>B100*V100</f>
        <v>0</v>
      </c>
      <c r="Y100" s="4">
        <f>VLOOKUP(E100,'Test 1'!B4:C56,2,FALSE)</f>
        <v>0</v>
      </c>
      <c r="AA100" s="23">
        <f t="shared" ref="AA100:AA103" si="15">(Y100*Z100)+Y100</f>
        <v>0</v>
      </c>
      <c r="AC100" s="23">
        <f>AA100-(AA100*AB100)</f>
        <v>0</v>
      </c>
      <c r="AD100" s="23">
        <f>AC100*B100</f>
        <v>0</v>
      </c>
    </row>
    <row r="101" spans="1:30" s="2" customFormat="1" ht="17.25" customHeight="1" x14ac:dyDescent="0.2">
      <c r="A101" s="32"/>
      <c r="B101" s="88">
        <v>0</v>
      </c>
      <c r="C101" s="24"/>
      <c r="D101" s="14"/>
      <c r="E101" s="102" t="s">
        <v>20</v>
      </c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38"/>
      <c r="T101" s="2" t="b">
        <f>IF(B101&gt;=1,TRUE,FALSE)</f>
        <v>0</v>
      </c>
      <c r="U101" s="3" t="str">
        <f t="shared" si="14"/>
        <v>0</v>
      </c>
      <c r="V101" s="33">
        <f>VLOOKUP(E101,'Test 1'!B5:D57,3,FALSE)</f>
        <v>0</v>
      </c>
      <c r="W101" s="4">
        <f>B101*V101</f>
        <v>0</v>
      </c>
      <c r="Y101" s="4">
        <f>VLOOKUP(E101,'Test 1'!B5:C57,2,FALSE)</f>
        <v>0</v>
      </c>
      <c r="AA101" s="23">
        <f t="shared" si="15"/>
        <v>0</v>
      </c>
      <c r="AC101" s="23">
        <f>AA101-(AA101*AB101)</f>
        <v>0</v>
      </c>
      <c r="AD101" s="23">
        <f>AC101*B101</f>
        <v>0</v>
      </c>
    </row>
    <row r="102" spans="1:30" s="2" customFormat="1" ht="17.25" customHeight="1" x14ac:dyDescent="0.2">
      <c r="A102" s="32"/>
      <c r="B102" s="88">
        <v>0</v>
      </c>
      <c r="C102" s="24"/>
      <c r="D102" s="14"/>
      <c r="E102" s="102" t="s">
        <v>20</v>
      </c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38"/>
      <c r="T102" s="2" t="b">
        <f>IF(B102&gt;=1,TRUE,FALSE)</f>
        <v>0</v>
      </c>
      <c r="U102" s="3" t="str">
        <f t="shared" si="14"/>
        <v>0</v>
      </c>
      <c r="V102" s="33">
        <f>VLOOKUP(E102,'Test 1'!B6:D58,3,FALSE)</f>
        <v>0</v>
      </c>
      <c r="W102" s="4">
        <f>B102*V102</f>
        <v>0</v>
      </c>
      <c r="Y102" s="4">
        <f>VLOOKUP(E102,'Test 1'!B6:C58,2,FALSE)</f>
        <v>0</v>
      </c>
      <c r="AA102" s="23">
        <f t="shared" si="15"/>
        <v>0</v>
      </c>
      <c r="AC102" s="23">
        <f>AA102-(AA102*AB102)</f>
        <v>0</v>
      </c>
      <c r="AD102" s="23">
        <f>AC102*B102</f>
        <v>0</v>
      </c>
    </row>
    <row r="103" spans="1:30" s="2" customFormat="1" ht="17.25" customHeight="1" x14ac:dyDescent="0.2">
      <c r="A103" s="32"/>
      <c r="B103" s="88">
        <v>0</v>
      </c>
      <c r="C103" s="24"/>
      <c r="D103" s="14"/>
      <c r="E103" s="102" t="s">
        <v>20</v>
      </c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38"/>
      <c r="T103" s="2" t="b">
        <f>IF(B103&gt;=1,TRUE,FALSE)</f>
        <v>0</v>
      </c>
      <c r="U103" s="3" t="str">
        <f t="shared" si="14"/>
        <v>0</v>
      </c>
      <c r="V103" s="33">
        <f>VLOOKUP(E103,'Test 1'!B7:D59,3,FALSE)</f>
        <v>0</v>
      </c>
      <c r="W103" s="4">
        <f>B103*V103</f>
        <v>0</v>
      </c>
      <c r="Y103" s="4">
        <f>VLOOKUP(E103,'Test 1'!B7:C59,2,FALSE)</f>
        <v>0</v>
      </c>
      <c r="AA103" s="23">
        <f t="shared" si="15"/>
        <v>0</v>
      </c>
      <c r="AC103" s="23">
        <f>AA103-(AA103*AB103)</f>
        <v>0</v>
      </c>
      <c r="AD103" s="23">
        <f>AC103*B103</f>
        <v>0</v>
      </c>
    </row>
    <row r="104" spans="1:30" s="2" customFormat="1" ht="17.25" customHeight="1" x14ac:dyDescent="0.2">
      <c r="A104" s="32"/>
      <c r="B104" s="7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38"/>
      <c r="U104" s="3"/>
      <c r="V104" s="4"/>
      <c r="Y104" s="4"/>
    </row>
    <row r="105" spans="1:30" s="2" customFormat="1" ht="17.25" customHeight="1" x14ac:dyDescent="0.2">
      <c r="A105" s="32"/>
      <c r="B105" s="79"/>
      <c r="C105" s="21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38"/>
      <c r="U105" s="3"/>
      <c r="V105" s="4"/>
      <c r="Y105" s="4"/>
    </row>
    <row r="106" spans="1:30" s="2" customFormat="1" ht="17.25" customHeight="1" x14ac:dyDescent="0.2">
      <c r="A106" s="32"/>
      <c r="B106" s="7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38"/>
      <c r="U106" s="3"/>
      <c r="V106" s="4"/>
      <c r="Y106" s="4"/>
    </row>
    <row r="107" spans="1:30" s="2" customFormat="1" ht="17.25" customHeight="1" x14ac:dyDescent="0.2">
      <c r="A107" s="32"/>
      <c r="B107" s="88">
        <v>0</v>
      </c>
      <c r="C107" s="21"/>
      <c r="D107" s="14"/>
      <c r="E107" s="102" t="s">
        <v>20</v>
      </c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38"/>
      <c r="T107" s="2" t="b">
        <f>IF(B107&gt;=1,TRUE,FALSE)</f>
        <v>0</v>
      </c>
      <c r="U107" s="3" t="str">
        <f t="shared" ref="U107:U110" si="16">IF(T107=TRUE,"1","0")</f>
        <v>0</v>
      </c>
      <c r="V107" s="4">
        <f>VLOOKUP(E107,'Test 2'!B4:D57,3,FALSE)</f>
        <v>0</v>
      </c>
      <c r="W107" s="4">
        <f>B107*V107</f>
        <v>0</v>
      </c>
      <c r="Y107" s="4">
        <f>VLOOKUP(E107,'Test 2'!B4:C57,2,FALSE)</f>
        <v>0</v>
      </c>
      <c r="AA107" s="23">
        <f>(Y107*Z107)+Y107</f>
        <v>0</v>
      </c>
      <c r="AC107" s="23">
        <f>AA107-(AA107*AB107)</f>
        <v>0</v>
      </c>
      <c r="AD107" s="23">
        <f>AC107*B107</f>
        <v>0</v>
      </c>
    </row>
    <row r="108" spans="1:30" s="2" customFormat="1" ht="17.25" customHeight="1" x14ac:dyDescent="0.2">
      <c r="A108" s="32"/>
      <c r="B108" s="88">
        <v>0</v>
      </c>
      <c r="C108" s="21"/>
      <c r="D108" s="14"/>
      <c r="E108" s="102" t="s">
        <v>20</v>
      </c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38"/>
      <c r="T108" s="2" t="b">
        <f>IF(B108&gt;=1,TRUE,FALSE)</f>
        <v>0</v>
      </c>
      <c r="U108" s="3" t="str">
        <f t="shared" si="16"/>
        <v>0</v>
      </c>
      <c r="V108" s="4">
        <f>VLOOKUP(E108,'Test 2'!B5:D58,3,FALSE)</f>
        <v>0</v>
      </c>
      <c r="W108" s="4">
        <f>B108*V108</f>
        <v>0</v>
      </c>
      <c r="Y108" s="4">
        <f>VLOOKUP(E108,'Test 2'!B5:C58,2,FALSE)</f>
        <v>0</v>
      </c>
      <c r="AA108" s="23">
        <f>(Y108*Z108)+Y108</f>
        <v>0</v>
      </c>
      <c r="AC108" s="23">
        <f>AA108-(AA108*AB108)</f>
        <v>0</v>
      </c>
      <c r="AD108" s="23">
        <f>AC108*B108</f>
        <v>0</v>
      </c>
    </row>
    <row r="109" spans="1:30" s="2" customFormat="1" ht="17.25" customHeight="1" x14ac:dyDescent="0.2">
      <c r="A109" s="32"/>
      <c r="B109" s="88">
        <v>0</v>
      </c>
      <c r="C109" s="21"/>
      <c r="D109" s="14"/>
      <c r="E109" s="102" t="s">
        <v>20</v>
      </c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38"/>
      <c r="T109" s="2" t="b">
        <f>IF(B109&gt;=1,TRUE,FALSE)</f>
        <v>0</v>
      </c>
      <c r="U109" s="3" t="str">
        <f t="shared" si="16"/>
        <v>0</v>
      </c>
      <c r="V109" s="4">
        <f>VLOOKUP(E109,'Test 2'!B6:D59,3,FALSE)</f>
        <v>0</v>
      </c>
      <c r="W109" s="4">
        <f>B109*V109</f>
        <v>0</v>
      </c>
      <c r="Y109" s="4">
        <f>VLOOKUP(E109,'Test 2'!B6:C59,2,FALSE)</f>
        <v>0</v>
      </c>
      <c r="AA109" s="23">
        <f>(Y109*Z109)+Y109</f>
        <v>0</v>
      </c>
      <c r="AC109" s="23">
        <f>AA109-(AA109*AB109)</f>
        <v>0</v>
      </c>
      <c r="AD109" s="23">
        <f>AC109*B109</f>
        <v>0</v>
      </c>
    </row>
    <row r="110" spans="1:30" s="2" customFormat="1" ht="17.25" customHeight="1" x14ac:dyDescent="0.2">
      <c r="A110" s="32"/>
      <c r="B110" s="88">
        <v>0</v>
      </c>
      <c r="C110" s="21"/>
      <c r="D110" s="14"/>
      <c r="E110" s="102" t="s">
        <v>100</v>
      </c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38"/>
      <c r="T110" s="2" t="b">
        <f>IF(B110&gt;=1,TRUE,FALSE)</f>
        <v>0</v>
      </c>
      <c r="U110" s="3" t="str">
        <f t="shared" si="16"/>
        <v>0</v>
      </c>
      <c r="V110" s="4">
        <f>VLOOKUP(E110,'Test 2'!B7:D60,3,FALSE)</f>
        <v>0</v>
      </c>
      <c r="W110" s="4">
        <f>B110*V110</f>
        <v>0</v>
      </c>
      <c r="Y110" s="4">
        <f>VLOOKUP(E110,'Test 2'!B7:C60,2,FALSE)</f>
        <v>0</v>
      </c>
      <c r="AA110" s="23">
        <f>(Y110*Z110)+Y110</f>
        <v>0</v>
      </c>
      <c r="AC110" s="23">
        <f>AA110-(AA110*AB110)</f>
        <v>0</v>
      </c>
      <c r="AD110" s="23">
        <f>AC110*B110</f>
        <v>0</v>
      </c>
    </row>
    <row r="111" spans="1:30" s="2" customFormat="1" ht="17.25" customHeight="1" x14ac:dyDescent="0.2">
      <c r="A111" s="32"/>
      <c r="B111" s="7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38"/>
      <c r="U111" s="3"/>
      <c r="V111" s="4"/>
      <c r="Y111" s="4"/>
    </row>
    <row r="112" spans="1:30" s="2" customFormat="1" ht="17.25" customHeight="1" x14ac:dyDescent="0.2">
      <c r="A112" s="32"/>
      <c r="B112" s="79"/>
      <c r="C112" s="21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38"/>
      <c r="U112" s="3"/>
      <c r="V112" s="4"/>
      <c r="Y112" s="4"/>
    </row>
    <row r="113" spans="1:30" s="2" customFormat="1" ht="17.25" customHeight="1" x14ac:dyDescent="0.2">
      <c r="A113" s="32"/>
      <c r="B113" s="7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38"/>
      <c r="U113" s="3"/>
      <c r="V113" s="4"/>
      <c r="Y113" s="4"/>
    </row>
    <row r="114" spans="1:30" s="2" customFormat="1" ht="17.25" customHeight="1" x14ac:dyDescent="0.2">
      <c r="A114" s="32"/>
      <c r="B114" s="88">
        <v>0</v>
      </c>
      <c r="C114" s="24"/>
      <c r="D114" s="14"/>
      <c r="E114" s="102" t="s">
        <v>20</v>
      </c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38"/>
      <c r="T114" s="2" t="b">
        <f>IF(B114&gt;=1,TRUE,FALSE)</f>
        <v>0</v>
      </c>
      <c r="U114" s="3" t="str">
        <f t="shared" ref="U114:U116" si="17">IF(T114=TRUE,"1","0")</f>
        <v>0</v>
      </c>
      <c r="V114" s="4">
        <f>VLOOKUP(E114,'Test 3'!B4:D32,3,FALSE)</f>
        <v>0</v>
      </c>
      <c r="W114" s="23">
        <f>V114*B114</f>
        <v>0</v>
      </c>
      <c r="Y114" s="4">
        <f>VLOOKUP(E114,'Test 3'!B4:C32,2,FALSE)</f>
        <v>0</v>
      </c>
      <c r="AA114" s="23">
        <f>(Y114*Z114)+Y114</f>
        <v>0</v>
      </c>
      <c r="AC114" s="23">
        <f>AA114-(AA114*AB114)</f>
        <v>0</v>
      </c>
      <c r="AD114" s="23">
        <f>AC114*B114</f>
        <v>0</v>
      </c>
    </row>
    <row r="115" spans="1:30" s="2" customFormat="1" ht="17.25" customHeight="1" x14ac:dyDescent="0.2">
      <c r="A115" s="32"/>
      <c r="B115" s="88">
        <v>0</v>
      </c>
      <c r="C115" s="24"/>
      <c r="D115" s="14"/>
      <c r="E115" s="102" t="s">
        <v>20</v>
      </c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38"/>
      <c r="T115" s="2" t="b">
        <f>IF(B115&gt;=1,TRUE,FALSE)</f>
        <v>0</v>
      </c>
      <c r="U115" s="3" t="str">
        <f t="shared" si="17"/>
        <v>0</v>
      </c>
      <c r="V115" s="4">
        <f>VLOOKUP(E115,'Test 3'!B5:D33,3,FALSE)</f>
        <v>0</v>
      </c>
      <c r="W115" s="23">
        <f>V115*B115</f>
        <v>0</v>
      </c>
      <c r="Y115" s="4">
        <f>VLOOKUP(E115,'Test 3'!B5:C33,2,FALSE)</f>
        <v>0</v>
      </c>
      <c r="AA115" s="23">
        <f>(Y115*Z115)+Y115</f>
        <v>0</v>
      </c>
      <c r="AC115" s="23">
        <f>AA115-(AA115*AB115)</f>
        <v>0</v>
      </c>
      <c r="AD115" s="23">
        <f>AC115*B115</f>
        <v>0</v>
      </c>
    </row>
    <row r="116" spans="1:30" s="2" customFormat="1" ht="17.25" customHeight="1" x14ac:dyDescent="0.2">
      <c r="A116" s="32"/>
      <c r="B116" s="88">
        <v>0</v>
      </c>
      <c r="C116" s="24"/>
      <c r="D116" s="14"/>
      <c r="E116" s="102" t="s">
        <v>20</v>
      </c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38"/>
      <c r="T116" s="2" t="b">
        <f>IF(B116&gt;=1,TRUE,FALSE)</f>
        <v>0</v>
      </c>
      <c r="U116" s="3" t="str">
        <f t="shared" si="17"/>
        <v>0</v>
      </c>
      <c r="V116" s="4">
        <f>VLOOKUP(E116,'Test 3'!B6:D34,3,FALSE)</f>
        <v>0</v>
      </c>
      <c r="W116" s="23">
        <f>V116*B116</f>
        <v>0</v>
      </c>
      <c r="Y116" s="4">
        <f>VLOOKUP(E116,'Test 3'!B6:C34,2,FALSE)</f>
        <v>0</v>
      </c>
      <c r="AA116" s="23">
        <f>(Y116*Z116)+Y116</f>
        <v>0</v>
      </c>
      <c r="AC116" s="23">
        <f>AA116-(AA116*AB116)</f>
        <v>0</v>
      </c>
      <c r="AD116" s="23">
        <f>AC116*B116</f>
        <v>0</v>
      </c>
    </row>
    <row r="117" spans="1:30" s="2" customFormat="1" ht="17.25" customHeight="1" x14ac:dyDescent="0.2">
      <c r="A117" s="32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22"/>
      <c r="U117" s="3"/>
      <c r="V117" s="4"/>
      <c r="Y117" s="4"/>
    </row>
    <row r="118" spans="1:30" s="2" customFormat="1" ht="17.25" customHeight="1" thickBot="1" x14ac:dyDescent="0.25">
      <c r="A118" s="34"/>
      <c r="B118" s="27"/>
      <c r="C118" s="27"/>
      <c r="D118" s="27"/>
      <c r="E118" s="110" t="s">
        <v>8</v>
      </c>
      <c r="F118" s="110"/>
      <c r="G118" s="111">
        <f>AD118</f>
        <v>0</v>
      </c>
      <c r="H118" s="111"/>
      <c r="I118" s="111"/>
      <c r="J118" s="27"/>
      <c r="K118" s="27"/>
      <c r="L118" s="27"/>
      <c r="M118" s="112" t="s">
        <v>9</v>
      </c>
      <c r="N118" s="112"/>
      <c r="O118" s="112"/>
      <c r="P118" s="112"/>
      <c r="Q118" s="111">
        <f>W118</f>
        <v>0</v>
      </c>
      <c r="R118" s="111"/>
      <c r="S118" s="117"/>
      <c r="U118" s="3"/>
      <c r="V118" s="4"/>
      <c r="W118" s="19">
        <f>SUM(W99:W116)</f>
        <v>0</v>
      </c>
      <c r="Y118" s="4"/>
      <c r="AD118" s="19">
        <f>SUM(AD99:AD117)</f>
        <v>0</v>
      </c>
    </row>
    <row r="119" spans="1:30" s="2" customFormat="1" ht="17.25" customHeight="1" thickBot="1" x14ac:dyDescent="0.25">
      <c r="A119" s="14"/>
      <c r="B119" s="14"/>
      <c r="C119" s="14"/>
      <c r="S119" s="35"/>
      <c r="U119" s="3"/>
      <c r="V119" s="4"/>
      <c r="Y119" s="4"/>
    </row>
    <row r="120" spans="1:30" s="2" customFormat="1" ht="17.25" customHeight="1" x14ac:dyDescent="0.3">
      <c r="A120" s="8" t="s">
        <v>21</v>
      </c>
      <c r="B120" s="58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10"/>
      <c r="U120" s="3"/>
      <c r="V120" s="4"/>
      <c r="Y120" s="4"/>
    </row>
    <row r="121" spans="1:30" s="2" customFormat="1" ht="17.25" customHeight="1" x14ac:dyDescent="0.2">
      <c r="A121" s="32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89"/>
      <c r="R121" s="89"/>
      <c r="S121" s="90"/>
      <c r="U121" s="3"/>
      <c r="V121" s="4"/>
      <c r="Y121" s="4"/>
    </row>
    <row r="122" spans="1:30" s="2" customFormat="1" ht="17.25" customHeight="1" x14ac:dyDescent="0.2">
      <c r="A122" s="32"/>
      <c r="B122" s="51" t="s">
        <v>22</v>
      </c>
      <c r="C122" s="51"/>
      <c r="D122" s="51"/>
      <c r="E122" s="51"/>
      <c r="F122" s="14"/>
      <c r="G122" s="14"/>
      <c r="I122" s="103" t="s">
        <v>114</v>
      </c>
      <c r="J122" s="103"/>
      <c r="K122" s="103"/>
      <c r="L122" s="103"/>
      <c r="M122" s="103"/>
      <c r="N122" s="103"/>
      <c r="O122" s="103"/>
      <c r="P122" s="103"/>
      <c r="Q122" s="115">
        <f>G40</f>
        <v>0</v>
      </c>
      <c r="R122" s="115"/>
      <c r="S122" s="116"/>
      <c r="V122" s="4"/>
      <c r="Y122" s="97">
        <f>Q122</f>
        <v>0</v>
      </c>
    </row>
    <row r="123" spans="1:30" s="2" customFormat="1" ht="17.25" customHeight="1" x14ac:dyDescent="0.2">
      <c r="A123" s="32"/>
      <c r="B123" s="14"/>
      <c r="C123" s="102" t="s">
        <v>23</v>
      </c>
      <c r="D123" s="102"/>
      <c r="E123" s="102"/>
      <c r="F123" s="14"/>
      <c r="G123" s="14"/>
      <c r="I123" s="14"/>
      <c r="J123" s="14"/>
      <c r="K123" s="14"/>
      <c r="L123" s="14"/>
      <c r="M123" s="103" t="s">
        <v>24</v>
      </c>
      <c r="N123" s="103"/>
      <c r="O123" s="103"/>
      <c r="P123" s="103"/>
      <c r="Q123" s="115">
        <f>W126</f>
        <v>0</v>
      </c>
      <c r="R123" s="115"/>
      <c r="S123" s="116"/>
      <c r="T123" s="37" t="b">
        <v>0</v>
      </c>
      <c r="U123" s="3" t="str">
        <f>IF(T123=TRUE,"1","0")</f>
        <v>0</v>
      </c>
      <c r="V123" s="13">
        <f>Q122</f>
        <v>0</v>
      </c>
      <c r="W123" s="13">
        <f>(V123-$Q$122)*U123</f>
        <v>0</v>
      </c>
      <c r="Y123" s="97">
        <f>Q123</f>
        <v>0</v>
      </c>
      <c r="Z123" s="98" t="str">
        <f>IF(T123=TRUE,"Silver Response",IF(T124=TRUE,"Gold Response",IF(T125=TRUE,"Platinum Response","Not Selected")))</f>
        <v>Not Selected</v>
      </c>
    </row>
    <row r="124" spans="1:30" s="2" customFormat="1" ht="17.25" customHeight="1" x14ac:dyDescent="0.2">
      <c r="A124" s="32"/>
      <c r="B124" s="14"/>
      <c r="C124" s="102" t="s">
        <v>25</v>
      </c>
      <c r="D124" s="102"/>
      <c r="E124" s="102"/>
      <c r="F124" s="14"/>
      <c r="G124" s="14"/>
      <c r="I124" s="14"/>
      <c r="J124" s="14"/>
      <c r="K124" s="14"/>
      <c r="L124" s="103" t="s">
        <v>96</v>
      </c>
      <c r="M124" s="103"/>
      <c r="N124" s="103"/>
      <c r="O124" s="103"/>
      <c r="P124" s="103"/>
      <c r="Q124" s="115">
        <f>G82</f>
        <v>0</v>
      </c>
      <c r="R124" s="115"/>
      <c r="S124" s="116"/>
      <c r="T124" s="37" t="b">
        <v>0</v>
      </c>
      <c r="U124" s="3" t="str">
        <f>IF(T124=TRUE,"1","0")</f>
        <v>0</v>
      </c>
      <c r="V124" s="13">
        <f>Q122*1.1</f>
        <v>0</v>
      </c>
      <c r="W124" s="13">
        <f>(V124-$Q$122)*U124</f>
        <v>0</v>
      </c>
      <c r="Y124" s="97">
        <f>Q124</f>
        <v>0</v>
      </c>
    </row>
    <row r="125" spans="1:30" s="2" customFormat="1" ht="17.25" customHeight="1" x14ac:dyDescent="0.2">
      <c r="A125" s="32"/>
      <c r="B125" s="14"/>
      <c r="C125" s="102" t="s">
        <v>97</v>
      </c>
      <c r="D125" s="102"/>
      <c r="E125" s="102"/>
      <c r="F125" s="14"/>
      <c r="G125" s="14"/>
      <c r="I125" s="14"/>
      <c r="J125" s="14"/>
      <c r="K125" s="103" t="s">
        <v>15</v>
      </c>
      <c r="L125" s="103"/>
      <c r="M125" s="103"/>
      <c r="N125" s="103"/>
      <c r="O125" s="103"/>
      <c r="P125" s="103"/>
      <c r="Q125" s="115">
        <f>G118</f>
        <v>0</v>
      </c>
      <c r="R125" s="115"/>
      <c r="S125" s="116"/>
      <c r="T125" s="37" t="b">
        <v>0</v>
      </c>
      <c r="U125" s="3" t="str">
        <f>IF(T125=TRUE,"1","0")</f>
        <v>0</v>
      </c>
      <c r="V125" s="13">
        <f>Q122*1.2</f>
        <v>0</v>
      </c>
      <c r="W125" s="13">
        <f>(V125-$Q$122)*U125</f>
        <v>0</v>
      </c>
      <c r="Y125" s="97">
        <f>Q125</f>
        <v>0</v>
      </c>
    </row>
    <row r="126" spans="1:30" s="2" customFormat="1" ht="17.25" customHeight="1" x14ac:dyDescent="0.2">
      <c r="A126" s="32"/>
      <c r="B126" s="14"/>
      <c r="C126" s="14"/>
      <c r="D126" s="14"/>
      <c r="E126" s="14"/>
      <c r="F126" s="14"/>
      <c r="G126" s="14"/>
      <c r="I126" s="14"/>
      <c r="J126" s="14"/>
      <c r="K126" s="14"/>
      <c r="L126" s="14"/>
      <c r="M126" s="14"/>
      <c r="N126" s="14"/>
      <c r="O126" s="14"/>
      <c r="P126" s="14"/>
      <c r="Q126" s="89"/>
      <c r="R126" s="89"/>
      <c r="S126" s="91"/>
      <c r="U126" s="3"/>
      <c r="V126" s="13"/>
      <c r="W126" s="13">
        <f>SUM(W123:W125)</f>
        <v>0</v>
      </c>
      <c r="Y126" s="4"/>
    </row>
    <row r="127" spans="1:30" s="2" customFormat="1" ht="17.25" customHeight="1" thickBot="1" x14ac:dyDescent="0.25">
      <c r="A127" s="32"/>
      <c r="B127" s="14"/>
      <c r="C127" s="14"/>
      <c r="D127" s="14"/>
      <c r="E127" s="14"/>
      <c r="F127" s="14"/>
      <c r="G127" s="14"/>
      <c r="I127" s="14"/>
      <c r="J127" s="14"/>
      <c r="K127" s="14"/>
      <c r="L127" s="14"/>
      <c r="M127" s="103" t="s">
        <v>26</v>
      </c>
      <c r="N127" s="103"/>
      <c r="O127" s="103"/>
      <c r="P127" s="103"/>
      <c r="Q127" s="121">
        <f>Q122+Q123+Q124+Q125</f>
        <v>0</v>
      </c>
      <c r="R127" s="121"/>
      <c r="S127" s="122"/>
      <c r="U127" s="3"/>
      <c r="V127" s="4"/>
      <c r="W127" s="13"/>
      <c r="Y127" s="97">
        <f>Q127</f>
        <v>0</v>
      </c>
    </row>
    <row r="128" spans="1:30" s="2" customFormat="1" ht="17.25" customHeight="1" thickTop="1" x14ac:dyDescent="0.2">
      <c r="A128" s="32"/>
      <c r="B128" s="14"/>
      <c r="C128" s="14"/>
      <c r="D128" s="14"/>
      <c r="E128" s="14"/>
      <c r="F128" s="14"/>
      <c r="G128" s="14"/>
      <c r="I128" s="14"/>
      <c r="J128" s="14"/>
      <c r="K128" s="14"/>
      <c r="L128" s="14"/>
      <c r="M128" s="14"/>
      <c r="N128" s="14"/>
      <c r="O128" s="14"/>
      <c r="P128" s="14"/>
      <c r="Q128" s="89"/>
      <c r="R128" s="89"/>
      <c r="S128" s="91"/>
      <c r="U128" s="3"/>
      <c r="V128" s="4"/>
      <c r="W128" s="13"/>
      <c r="Y128" s="4"/>
    </row>
    <row r="129" spans="1:26" s="2" customFormat="1" ht="17.25" customHeight="1" thickBot="1" x14ac:dyDescent="0.25">
      <c r="A129" s="32"/>
      <c r="B129" s="14"/>
      <c r="C129" s="14"/>
      <c r="D129" s="14"/>
      <c r="E129" s="14"/>
      <c r="F129" s="14"/>
      <c r="G129" s="14"/>
      <c r="I129" s="14"/>
      <c r="J129" s="14"/>
      <c r="K129" s="14"/>
      <c r="L129" s="103" t="s">
        <v>27</v>
      </c>
      <c r="M129" s="103"/>
      <c r="N129" s="103"/>
      <c r="O129" s="103"/>
      <c r="P129" s="103"/>
      <c r="Q129" s="121">
        <f>Q118+Q82+Q40</f>
        <v>3</v>
      </c>
      <c r="R129" s="121"/>
      <c r="S129" s="122"/>
      <c r="U129" s="3"/>
      <c r="V129" s="4"/>
      <c r="Y129" s="97">
        <f>Q129</f>
        <v>3</v>
      </c>
    </row>
    <row r="130" spans="1:26" s="2" customFormat="1" ht="17.25" customHeight="1" thickTop="1" x14ac:dyDescent="0.2">
      <c r="A130" s="32"/>
      <c r="B130" s="14" t="s">
        <v>28</v>
      </c>
      <c r="C130" s="14"/>
      <c r="D130" s="14"/>
      <c r="E130" s="14"/>
      <c r="F130" s="14"/>
      <c r="G130" s="14"/>
      <c r="I130" s="14"/>
      <c r="J130" s="14"/>
      <c r="K130" s="14"/>
      <c r="L130" s="14"/>
      <c r="M130" s="14"/>
      <c r="N130" s="14"/>
      <c r="O130" s="14"/>
      <c r="P130" s="14"/>
      <c r="Q130" s="92"/>
      <c r="R130" s="92"/>
      <c r="S130" s="93"/>
      <c r="U130" s="3"/>
      <c r="V130" s="4"/>
      <c r="Y130" s="4"/>
    </row>
    <row r="131" spans="1:26" s="2" customFormat="1" ht="17.25" customHeight="1" x14ac:dyDescent="0.2">
      <c r="A131" s="32"/>
      <c r="B131" s="14"/>
      <c r="C131" s="102" t="s">
        <v>29</v>
      </c>
      <c r="D131" s="102"/>
      <c r="E131" s="14"/>
      <c r="F131" s="14"/>
      <c r="G131" s="14"/>
      <c r="I131" s="14"/>
      <c r="J131" s="14"/>
      <c r="K131" s="14"/>
      <c r="L131" s="14"/>
      <c r="M131" s="14"/>
      <c r="N131" s="14"/>
      <c r="O131" s="14"/>
      <c r="P131" s="14"/>
      <c r="Q131" s="119">
        <f>IF(T131=TRUE,(Q129/12),0)</f>
        <v>0</v>
      </c>
      <c r="R131" s="119"/>
      <c r="S131" s="120"/>
      <c r="T131" s="37" t="b">
        <v>0</v>
      </c>
      <c r="U131" s="40" t="str">
        <f t="shared" ref="U131" si="18">IF(T131=TRUE,"1","0")</f>
        <v>0</v>
      </c>
      <c r="V131" s="4"/>
      <c r="Y131" s="4"/>
      <c r="Z131" s="98" t="str">
        <f>IF(T131=TRUE,"12 Months",IF(T132=TRUE,"24 Months","Not Selected"))</f>
        <v>Not Selected</v>
      </c>
    </row>
    <row r="132" spans="1:26" s="2" customFormat="1" ht="17.25" customHeight="1" x14ac:dyDescent="0.2">
      <c r="A132" s="32"/>
      <c r="B132" s="14"/>
      <c r="C132" s="102" t="s">
        <v>30</v>
      </c>
      <c r="D132" s="102"/>
      <c r="E132" s="14"/>
      <c r="F132" s="14"/>
      <c r="G132" s="14"/>
      <c r="I132" s="14"/>
      <c r="J132" s="14"/>
      <c r="K132" s="14"/>
      <c r="L132" s="14"/>
      <c r="M132" s="14"/>
      <c r="N132" s="14"/>
      <c r="O132" s="14"/>
      <c r="P132" s="14"/>
      <c r="Q132" s="119">
        <f>IF(T132=TRUE,"Void Charges",0)</f>
        <v>0</v>
      </c>
      <c r="R132" s="119"/>
      <c r="S132" s="120"/>
      <c r="T132" s="37" t="b">
        <v>0</v>
      </c>
      <c r="U132" s="40" t="str">
        <f>IF(T132=TRUE,"Void Charges","0")</f>
        <v>0</v>
      </c>
      <c r="V132" s="4"/>
      <c r="Y132" s="4"/>
    </row>
    <row r="133" spans="1:26" s="2" customFormat="1" ht="17.25" customHeight="1" x14ac:dyDescent="0.2">
      <c r="A133" s="32"/>
      <c r="B133" s="14"/>
      <c r="C133" s="65"/>
      <c r="D133" s="65"/>
      <c r="E133" s="14"/>
      <c r="F133" s="14"/>
      <c r="G133" s="14"/>
      <c r="I133" s="14"/>
      <c r="J133" s="14"/>
      <c r="K133" s="14"/>
      <c r="L133" s="14"/>
      <c r="M133" s="14"/>
      <c r="N133" s="14"/>
      <c r="O133" s="14"/>
      <c r="P133" s="14"/>
      <c r="Q133" s="67"/>
      <c r="R133" s="67"/>
      <c r="S133" s="68"/>
      <c r="T133" s="37"/>
      <c r="U133" s="40"/>
      <c r="V133" s="41"/>
      <c r="Y133" s="4"/>
    </row>
    <row r="134" spans="1:26" s="2" customFormat="1" ht="17.25" customHeight="1" thickBot="1" x14ac:dyDescent="0.25">
      <c r="A134" s="32"/>
      <c r="B134" s="14"/>
      <c r="C134" s="65"/>
      <c r="D134" s="65"/>
      <c r="E134" s="14"/>
      <c r="F134" s="14"/>
      <c r="G134" s="14"/>
      <c r="I134" s="14"/>
      <c r="J134" s="103" t="s">
        <v>101</v>
      </c>
      <c r="K134" s="103"/>
      <c r="L134" s="103"/>
      <c r="M134" s="103"/>
      <c r="N134" s="103"/>
      <c r="O134" s="103"/>
      <c r="P134" s="103"/>
      <c r="Q134" s="104">
        <f>IF(T132=TRUE,Q127,(Q127+Q131))</f>
        <v>0</v>
      </c>
      <c r="R134" s="104"/>
      <c r="S134" s="105"/>
      <c r="T134" s="37"/>
      <c r="U134" s="40"/>
      <c r="V134" s="41"/>
      <c r="Y134" s="97">
        <f>Q134</f>
        <v>0</v>
      </c>
    </row>
    <row r="135" spans="1:26" s="2" customFormat="1" ht="17.25" customHeight="1" thickTop="1" thickBot="1" x14ac:dyDescent="0.25">
      <c r="A135" s="34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42"/>
      <c r="U135" s="3"/>
      <c r="V135" s="4"/>
      <c r="Y135" s="4"/>
    </row>
    <row r="136" spans="1:26" s="2" customFormat="1" ht="17.25" customHeight="1" x14ac:dyDescent="0.2">
      <c r="A136" s="14"/>
      <c r="B136" s="14"/>
      <c r="C136" s="14"/>
      <c r="U136" s="3"/>
      <c r="V136" s="4"/>
      <c r="Y136" s="4"/>
    </row>
    <row r="137" spans="1:26" s="2" customFormat="1" ht="17.25" customHeight="1" x14ac:dyDescent="0.2">
      <c r="A137" s="14"/>
      <c r="B137" s="14"/>
      <c r="C137" s="14"/>
      <c r="U137" s="3"/>
      <c r="V137" s="4"/>
      <c r="Y137" s="4"/>
    </row>
    <row r="138" spans="1:26" s="2" customFormat="1" ht="17.25" customHeight="1" x14ac:dyDescent="0.2">
      <c r="A138" s="14"/>
      <c r="B138" s="14"/>
      <c r="C138" s="14"/>
      <c r="U138" s="3"/>
      <c r="V138" s="4"/>
      <c r="Y138" s="4"/>
    </row>
    <row r="139" spans="1:26" s="2" customFormat="1" ht="17.25" customHeight="1" x14ac:dyDescent="0.2">
      <c r="A139" s="14"/>
      <c r="B139" s="14"/>
      <c r="C139" s="14"/>
      <c r="U139" s="3"/>
      <c r="V139" s="4"/>
      <c r="Y139" s="4"/>
    </row>
    <row r="140" spans="1:26" s="2" customFormat="1" ht="17.25" customHeight="1" x14ac:dyDescent="0.2">
      <c r="A140" s="14"/>
      <c r="B140" s="14"/>
      <c r="C140" s="14"/>
      <c r="U140" s="3"/>
      <c r="V140" s="4"/>
      <c r="Y140" s="4"/>
    </row>
    <row r="141" spans="1:26" s="2" customFormat="1" ht="17.25" customHeight="1" x14ac:dyDescent="0.2">
      <c r="A141" s="14"/>
      <c r="B141" s="14"/>
      <c r="C141" s="14"/>
      <c r="U141" s="3"/>
      <c r="V141" s="4"/>
      <c r="Y141" s="4"/>
    </row>
    <row r="142" spans="1:26" s="2" customFormat="1" ht="17.25" customHeight="1" x14ac:dyDescent="0.2">
      <c r="A142" s="14"/>
      <c r="B142" s="14"/>
      <c r="C142" s="14"/>
      <c r="U142" s="3"/>
      <c r="V142" s="4"/>
      <c r="Y142" s="4"/>
    </row>
    <row r="143" spans="1:26" s="2" customFormat="1" ht="17.25" customHeight="1" x14ac:dyDescent="0.2">
      <c r="A143" s="14"/>
      <c r="B143" s="14"/>
      <c r="C143" s="14"/>
      <c r="U143" s="3"/>
      <c r="V143" s="4"/>
      <c r="Y143" s="4"/>
    </row>
    <row r="144" spans="1:26" s="2" customFormat="1" ht="17.25" customHeight="1" x14ac:dyDescent="0.2">
      <c r="A144" s="14"/>
      <c r="B144" s="14"/>
      <c r="C144" s="14"/>
      <c r="U144" s="3"/>
      <c r="V144" s="4"/>
      <c r="Y144" s="4"/>
    </row>
    <row r="145" spans="1:25" s="2" customFormat="1" ht="17.25" customHeight="1" x14ac:dyDescent="0.2">
      <c r="A145" s="14"/>
      <c r="B145" s="14"/>
      <c r="C145" s="14"/>
      <c r="U145" s="3"/>
      <c r="V145" s="4"/>
      <c r="Y145" s="4"/>
    </row>
    <row r="146" spans="1:25" s="2" customFormat="1" ht="17.25" customHeight="1" x14ac:dyDescent="0.2">
      <c r="A146" s="14"/>
      <c r="B146" s="14"/>
      <c r="C146" s="14"/>
      <c r="U146" s="3"/>
      <c r="V146" s="4"/>
      <c r="Y146" s="4"/>
    </row>
    <row r="147" spans="1:25" s="2" customFormat="1" ht="17.25" customHeight="1" x14ac:dyDescent="0.2">
      <c r="A147" s="14"/>
      <c r="B147" s="14"/>
      <c r="C147" s="14"/>
      <c r="U147" s="3"/>
      <c r="V147" s="4"/>
      <c r="Y147" s="4"/>
    </row>
    <row r="148" spans="1:25" s="2" customFormat="1" ht="17.25" customHeight="1" x14ac:dyDescent="0.2">
      <c r="A148" s="14"/>
      <c r="B148" s="14"/>
      <c r="C148" s="14"/>
      <c r="U148" s="3"/>
      <c r="V148" s="4"/>
      <c r="Y148" s="4"/>
    </row>
  </sheetData>
  <protectedRanges>
    <protectedRange sqref="G11 G79 AB99:AB103 AB107:AB110 AB114:AB116" name="Range2"/>
    <protectedRange sqref="J10 B55:B59 B61:B64 B66:B68 B70:B73 B75:B78 B80 R79 B99:B103 B107:B110 B114:B116 B14:B38" name="Range1"/>
    <protectedRange sqref="E99:E103 E107:E110 E114:E116 G114:R116 G107:R110 G99:R103" name="Range3"/>
  </protectedRanges>
  <customSheetViews>
    <customSheetView guid="{4383C486-E321-4DEF-86E6-00AB613FB08E}" showPageBreaks="1" fitToPage="1" printArea="1" hiddenColumns="1">
      <selection activeCell="AN8" sqref="AN8"/>
      <rowBreaks count="2" manualBreakCount="2">
        <brk id="40" max="16383" man="1"/>
        <brk id="82" max="16383" man="1"/>
      </rowBreaks>
      <pageMargins left="0.7" right="0.7" top="0.75" bottom="0.75" header="0.3" footer="0.3"/>
      <pageSetup paperSize="9" scale="78" fitToHeight="0" orientation="portrait" verticalDpi="0" r:id="rId1"/>
      <headerFooter alignWithMargins="0">
        <oddFooter>&amp;L________________
&amp;"-,Bold"For and behalf of
Client</oddFooter>
      </headerFooter>
    </customSheetView>
  </customSheetViews>
  <mergeCells count="51">
    <mergeCell ref="E11:S11"/>
    <mergeCell ref="Q132:S132"/>
    <mergeCell ref="Q124:S124"/>
    <mergeCell ref="K125:P125"/>
    <mergeCell ref="Q125:S125"/>
    <mergeCell ref="M127:P127"/>
    <mergeCell ref="Q127:S127"/>
    <mergeCell ref="L129:P129"/>
    <mergeCell ref="Q129:S129"/>
    <mergeCell ref="Q131:S131"/>
    <mergeCell ref="M123:P123"/>
    <mergeCell ref="Q123:S123"/>
    <mergeCell ref="R79:S79"/>
    <mergeCell ref="E82:F82"/>
    <mergeCell ref="G82:I82"/>
    <mergeCell ref="M82:P82"/>
    <mergeCell ref="V95:W95"/>
    <mergeCell ref="E99:R99"/>
    <mergeCell ref="E103:R103"/>
    <mergeCell ref="E102:R102"/>
    <mergeCell ref="Q122:S122"/>
    <mergeCell ref="E118:F118"/>
    <mergeCell ref="G118:I118"/>
    <mergeCell ref="M118:P118"/>
    <mergeCell ref="Q118:S118"/>
    <mergeCell ref="E101:R101"/>
    <mergeCell ref="E100:R100"/>
    <mergeCell ref="E110:R110"/>
    <mergeCell ref="E109:R109"/>
    <mergeCell ref="E108:R108"/>
    <mergeCell ref="E107:R107"/>
    <mergeCell ref="E114:R114"/>
    <mergeCell ref="Q82:S82"/>
    <mergeCell ref="V54:W54"/>
    <mergeCell ref="V12:W12"/>
    <mergeCell ref="E40:F40"/>
    <mergeCell ref="G40:I40"/>
    <mergeCell ref="M40:P40"/>
    <mergeCell ref="Q40:S40"/>
    <mergeCell ref="C39:S39"/>
    <mergeCell ref="E116:R116"/>
    <mergeCell ref="E115:R115"/>
    <mergeCell ref="L124:P124"/>
    <mergeCell ref="I122:P122"/>
    <mergeCell ref="J134:P134"/>
    <mergeCell ref="Q134:S134"/>
    <mergeCell ref="C125:E125"/>
    <mergeCell ref="C124:E124"/>
    <mergeCell ref="C123:E123"/>
    <mergeCell ref="C132:D132"/>
    <mergeCell ref="C131:D131"/>
  </mergeCells>
  <conditionalFormatting sqref="B55:B59 B61:B64 B66:B68 B70:B73 B75:B78 B80 B99:B103 B107:B110 B114:B116 B14:B38">
    <cfRule type="cellIs" dxfId="1" priority="2" operator="greaterThan">
      <formula>0</formula>
    </cfRule>
  </conditionalFormatting>
  <conditionalFormatting sqref="J10">
    <cfRule type="cellIs" dxfId="0" priority="1" operator="equal">
      <formula>0</formula>
    </cfRule>
  </conditionalFormatting>
  <pageMargins left="0.7" right="0.7" top="0.75" bottom="0.75" header="0.3" footer="0.3"/>
  <pageSetup paperSize="9" scale="78" fitToHeight="0" orientation="portrait" verticalDpi="0" r:id="rId2"/>
  <headerFooter alignWithMargins="0">
    <oddFooter>&amp;L________________
&amp;"-,Bold"For and behalf of
Client</oddFooter>
  </headerFooter>
  <rowBreaks count="2" manualBreakCount="2">
    <brk id="40" max="16383" man="1"/>
    <brk id="82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18</xdr:col>
                    <xdr:colOff>133350</xdr:colOff>
                    <xdr:row>14</xdr:row>
                    <xdr:rowOff>19050</xdr:rowOff>
                  </from>
                  <to>
                    <xdr:col>18</xdr:col>
                    <xdr:colOff>361950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18</xdr:col>
                    <xdr:colOff>133350</xdr:colOff>
                    <xdr:row>19</xdr:row>
                    <xdr:rowOff>19050</xdr:rowOff>
                  </from>
                  <to>
                    <xdr:col>18</xdr:col>
                    <xdr:colOff>361950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18</xdr:col>
                    <xdr:colOff>133350</xdr:colOff>
                    <xdr:row>23</xdr:row>
                    <xdr:rowOff>19050</xdr:rowOff>
                  </from>
                  <to>
                    <xdr:col>18</xdr:col>
                    <xdr:colOff>361950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18</xdr:col>
                    <xdr:colOff>133350</xdr:colOff>
                    <xdr:row>25</xdr:row>
                    <xdr:rowOff>28575</xdr:rowOff>
                  </from>
                  <to>
                    <xdr:col>18</xdr:col>
                    <xdr:colOff>361950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18</xdr:col>
                    <xdr:colOff>133350</xdr:colOff>
                    <xdr:row>27</xdr:row>
                    <xdr:rowOff>19050</xdr:rowOff>
                  </from>
                  <to>
                    <xdr:col>18</xdr:col>
                    <xdr:colOff>361950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18</xdr:col>
                    <xdr:colOff>133350</xdr:colOff>
                    <xdr:row>28</xdr:row>
                    <xdr:rowOff>9525</xdr:rowOff>
                  </from>
                  <to>
                    <xdr:col>18</xdr:col>
                    <xdr:colOff>361950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18</xdr:col>
                    <xdr:colOff>133350</xdr:colOff>
                    <xdr:row>29</xdr:row>
                    <xdr:rowOff>19050</xdr:rowOff>
                  </from>
                  <to>
                    <xdr:col>18</xdr:col>
                    <xdr:colOff>361950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18</xdr:col>
                    <xdr:colOff>133350</xdr:colOff>
                    <xdr:row>30</xdr:row>
                    <xdr:rowOff>9525</xdr:rowOff>
                  </from>
                  <to>
                    <xdr:col>18</xdr:col>
                    <xdr:colOff>361950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18</xdr:col>
                    <xdr:colOff>133350</xdr:colOff>
                    <xdr:row>33</xdr:row>
                    <xdr:rowOff>19050</xdr:rowOff>
                  </from>
                  <to>
                    <xdr:col>18</xdr:col>
                    <xdr:colOff>361950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18</xdr:col>
                    <xdr:colOff>133350</xdr:colOff>
                    <xdr:row>34</xdr:row>
                    <xdr:rowOff>9525</xdr:rowOff>
                  </from>
                  <to>
                    <xdr:col>18</xdr:col>
                    <xdr:colOff>361950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18</xdr:col>
                    <xdr:colOff>142875</xdr:colOff>
                    <xdr:row>35</xdr:row>
                    <xdr:rowOff>19050</xdr:rowOff>
                  </from>
                  <to>
                    <xdr:col>18</xdr:col>
                    <xdr:colOff>371475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18</xdr:col>
                    <xdr:colOff>142875</xdr:colOff>
                    <xdr:row>36</xdr:row>
                    <xdr:rowOff>28575</xdr:rowOff>
                  </from>
                  <to>
                    <xdr:col>18</xdr:col>
                    <xdr:colOff>371475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18</xdr:col>
                    <xdr:colOff>142875</xdr:colOff>
                    <xdr:row>37</xdr:row>
                    <xdr:rowOff>19050</xdr:rowOff>
                  </from>
                  <to>
                    <xdr:col>18</xdr:col>
                    <xdr:colOff>371475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18</xdr:col>
                    <xdr:colOff>133350</xdr:colOff>
                    <xdr:row>54</xdr:row>
                    <xdr:rowOff>9525</xdr:rowOff>
                  </from>
                  <to>
                    <xdr:col>18</xdr:col>
                    <xdr:colOff>361950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18</xdr:col>
                    <xdr:colOff>133350</xdr:colOff>
                    <xdr:row>55</xdr:row>
                    <xdr:rowOff>0</xdr:rowOff>
                  </from>
                  <to>
                    <xdr:col>18</xdr:col>
                    <xdr:colOff>361950</xdr:colOff>
                    <xdr:row>55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18</xdr:col>
                    <xdr:colOff>142875</xdr:colOff>
                    <xdr:row>56</xdr:row>
                    <xdr:rowOff>9525</xdr:rowOff>
                  </from>
                  <to>
                    <xdr:col>18</xdr:col>
                    <xdr:colOff>371475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18</xdr:col>
                    <xdr:colOff>142875</xdr:colOff>
                    <xdr:row>57</xdr:row>
                    <xdr:rowOff>19050</xdr:rowOff>
                  </from>
                  <to>
                    <xdr:col>18</xdr:col>
                    <xdr:colOff>371475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18</xdr:col>
                    <xdr:colOff>142875</xdr:colOff>
                    <xdr:row>58</xdr:row>
                    <xdr:rowOff>9525</xdr:rowOff>
                  </from>
                  <to>
                    <xdr:col>18</xdr:col>
                    <xdr:colOff>371475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3" name="Check Box 24">
              <controlPr defaultSize="0" autoFill="0" autoLine="0" autoPict="0">
                <anchor moveWithCells="1">
                  <from>
                    <xdr:col>18</xdr:col>
                    <xdr:colOff>123825</xdr:colOff>
                    <xdr:row>60</xdr:row>
                    <xdr:rowOff>28575</xdr:rowOff>
                  </from>
                  <to>
                    <xdr:col>18</xdr:col>
                    <xdr:colOff>352425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4" name="Check Box 25">
              <controlPr defaultSize="0" autoFill="0" autoLine="0" autoPict="0">
                <anchor moveWithCells="1">
                  <from>
                    <xdr:col>18</xdr:col>
                    <xdr:colOff>123825</xdr:colOff>
                    <xdr:row>61</xdr:row>
                    <xdr:rowOff>19050</xdr:rowOff>
                  </from>
                  <to>
                    <xdr:col>18</xdr:col>
                    <xdr:colOff>361950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5" name="Check Box 26">
              <controlPr defaultSize="0" autoFill="0" autoLine="0" autoPict="0">
                <anchor moveWithCells="1">
                  <from>
                    <xdr:col>18</xdr:col>
                    <xdr:colOff>123825</xdr:colOff>
                    <xdr:row>62</xdr:row>
                    <xdr:rowOff>28575</xdr:rowOff>
                  </from>
                  <to>
                    <xdr:col>18</xdr:col>
                    <xdr:colOff>352425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6" name="Check Box 27">
              <controlPr defaultSize="0" autoFill="0" autoLine="0" autoPict="0">
                <anchor moveWithCells="1">
                  <from>
                    <xdr:col>18</xdr:col>
                    <xdr:colOff>123825</xdr:colOff>
                    <xdr:row>63</xdr:row>
                    <xdr:rowOff>38100</xdr:rowOff>
                  </from>
                  <to>
                    <xdr:col>18</xdr:col>
                    <xdr:colOff>352425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7" name="Check Box 28">
              <controlPr defaultSize="0" autoFill="0" autoLine="0" autoPict="0">
                <anchor moveWithCells="1">
                  <from>
                    <xdr:col>18</xdr:col>
                    <xdr:colOff>123825</xdr:colOff>
                    <xdr:row>65</xdr:row>
                    <xdr:rowOff>19050</xdr:rowOff>
                  </from>
                  <to>
                    <xdr:col>18</xdr:col>
                    <xdr:colOff>361950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8" name="Check Box 29">
              <controlPr defaultSize="0" autoFill="0" autoLine="0" autoPict="0">
                <anchor moveWithCells="1">
                  <from>
                    <xdr:col>18</xdr:col>
                    <xdr:colOff>123825</xdr:colOff>
                    <xdr:row>66</xdr:row>
                    <xdr:rowOff>9525</xdr:rowOff>
                  </from>
                  <to>
                    <xdr:col>18</xdr:col>
                    <xdr:colOff>361950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9" name="Check Box 30">
              <controlPr defaultSize="0" autoFill="0" autoLine="0" autoPict="0">
                <anchor moveWithCells="1">
                  <from>
                    <xdr:col>18</xdr:col>
                    <xdr:colOff>133350</xdr:colOff>
                    <xdr:row>67</xdr:row>
                    <xdr:rowOff>19050</xdr:rowOff>
                  </from>
                  <to>
                    <xdr:col>18</xdr:col>
                    <xdr:colOff>371475</xdr:colOff>
                    <xdr:row>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0" name="Check Box 31">
              <controlPr defaultSize="0" autoFill="0" autoLine="0" autoPict="0">
                <anchor moveWithCells="1">
                  <from>
                    <xdr:col>18</xdr:col>
                    <xdr:colOff>133350</xdr:colOff>
                    <xdr:row>69</xdr:row>
                    <xdr:rowOff>19050</xdr:rowOff>
                  </from>
                  <to>
                    <xdr:col>18</xdr:col>
                    <xdr:colOff>371475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1" name="Check Box 32">
              <controlPr defaultSize="0" autoFill="0" autoLine="0" autoPict="0">
                <anchor moveWithCells="1">
                  <from>
                    <xdr:col>18</xdr:col>
                    <xdr:colOff>133350</xdr:colOff>
                    <xdr:row>70</xdr:row>
                    <xdr:rowOff>19050</xdr:rowOff>
                  </from>
                  <to>
                    <xdr:col>18</xdr:col>
                    <xdr:colOff>371475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2" name="Check Box 33">
              <controlPr defaultSize="0" autoFill="0" autoLine="0" autoPict="0">
                <anchor moveWithCells="1">
                  <from>
                    <xdr:col>18</xdr:col>
                    <xdr:colOff>133350</xdr:colOff>
                    <xdr:row>71</xdr:row>
                    <xdr:rowOff>28575</xdr:rowOff>
                  </from>
                  <to>
                    <xdr:col>18</xdr:col>
                    <xdr:colOff>371475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3" name="Check Box 34">
              <controlPr defaultSize="0" autoFill="0" autoLine="0" autoPict="0">
                <anchor moveWithCells="1">
                  <from>
                    <xdr:col>18</xdr:col>
                    <xdr:colOff>133350</xdr:colOff>
                    <xdr:row>72</xdr:row>
                    <xdr:rowOff>19050</xdr:rowOff>
                  </from>
                  <to>
                    <xdr:col>18</xdr:col>
                    <xdr:colOff>371475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4" name="Check Box 36">
              <controlPr defaultSize="0" autoFill="0" autoLine="0" autoPict="0">
                <anchor moveWithCells="1">
                  <from>
                    <xdr:col>17</xdr:col>
                    <xdr:colOff>85725</xdr:colOff>
                    <xdr:row>74</xdr:row>
                    <xdr:rowOff>9525</xdr:rowOff>
                  </from>
                  <to>
                    <xdr:col>17</xdr:col>
                    <xdr:colOff>323850</xdr:colOff>
                    <xdr:row>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5" name="Check Box 37">
              <controlPr defaultSize="0" autoFill="0" autoLine="0" autoPict="0">
                <anchor moveWithCells="1">
                  <from>
                    <xdr:col>17</xdr:col>
                    <xdr:colOff>85725</xdr:colOff>
                    <xdr:row>75</xdr:row>
                    <xdr:rowOff>9525</xdr:rowOff>
                  </from>
                  <to>
                    <xdr:col>17</xdr:col>
                    <xdr:colOff>323850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6" name="Check Box 38">
              <controlPr defaultSize="0" autoFill="0" autoLine="0" autoPict="0">
                <anchor moveWithCells="1">
                  <from>
                    <xdr:col>17</xdr:col>
                    <xdr:colOff>85725</xdr:colOff>
                    <xdr:row>76</xdr:row>
                    <xdr:rowOff>19050</xdr:rowOff>
                  </from>
                  <to>
                    <xdr:col>17</xdr:col>
                    <xdr:colOff>323850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7" name="Check Box 39">
              <controlPr defaultSize="0" autoFill="0" autoLine="0" autoPict="0">
                <anchor moveWithCells="1">
                  <from>
                    <xdr:col>17</xdr:col>
                    <xdr:colOff>85725</xdr:colOff>
                    <xdr:row>77</xdr:row>
                    <xdr:rowOff>9525</xdr:rowOff>
                  </from>
                  <to>
                    <xdr:col>17</xdr:col>
                    <xdr:colOff>323850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8" name="Check Box 40">
              <controlPr defaultSize="0" autoFill="0" autoLine="0" autoPict="0">
                <anchor moveWithCells="1">
                  <from>
                    <xdr:col>18</xdr:col>
                    <xdr:colOff>133350</xdr:colOff>
                    <xdr:row>79</xdr:row>
                    <xdr:rowOff>9525</xdr:rowOff>
                  </from>
                  <to>
                    <xdr:col>18</xdr:col>
                    <xdr:colOff>371475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9" name="Check Box 41">
              <controlPr defaultSize="0" autoFill="0" autoLine="0" autoPict="0">
                <anchor moveWithCells="1">
                  <from>
                    <xdr:col>18</xdr:col>
                    <xdr:colOff>114300</xdr:colOff>
                    <xdr:row>98</xdr:row>
                    <xdr:rowOff>28575</xdr:rowOff>
                  </from>
                  <to>
                    <xdr:col>18</xdr:col>
                    <xdr:colOff>352425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0" name="Check Box 42">
              <controlPr defaultSize="0" autoFill="0" autoLine="0" autoPict="0">
                <anchor moveWithCells="1">
                  <from>
                    <xdr:col>18</xdr:col>
                    <xdr:colOff>114300</xdr:colOff>
                    <xdr:row>99</xdr:row>
                    <xdr:rowOff>19050</xdr:rowOff>
                  </from>
                  <to>
                    <xdr:col>18</xdr:col>
                    <xdr:colOff>352425</xdr:colOff>
                    <xdr:row>100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1" name="Check Box 43">
              <controlPr defaultSize="0" autoFill="0" autoLine="0" autoPict="0">
                <anchor moveWithCells="1">
                  <from>
                    <xdr:col>18</xdr:col>
                    <xdr:colOff>114300</xdr:colOff>
                    <xdr:row>100</xdr:row>
                    <xdr:rowOff>19050</xdr:rowOff>
                  </from>
                  <to>
                    <xdr:col>18</xdr:col>
                    <xdr:colOff>352425</xdr:colOff>
                    <xdr:row>101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2" name="Check Box 44">
              <controlPr defaultSize="0" autoFill="0" autoLine="0" autoPict="0">
                <anchor moveWithCells="1">
                  <from>
                    <xdr:col>18</xdr:col>
                    <xdr:colOff>114300</xdr:colOff>
                    <xdr:row>101</xdr:row>
                    <xdr:rowOff>28575</xdr:rowOff>
                  </from>
                  <to>
                    <xdr:col>18</xdr:col>
                    <xdr:colOff>352425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3" name="Check Box 45">
              <controlPr defaultSize="0" autoFill="0" autoLine="0" autoPict="0">
                <anchor moveWithCells="1">
                  <from>
                    <xdr:col>18</xdr:col>
                    <xdr:colOff>114300</xdr:colOff>
                    <xdr:row>102</xdr:row>
                    <xdr:rowOff>19050</xdr:rowOff>
                  </from>
                  <to>
                    <xdr:col>18</xdr:col>
                    <xdr:colOff>352425</xdr:colOff>
                    <xdr:row>103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4" name="Check Box 46">
              <controlPr defaultSize="0" autoFill="0" autoLine="0" autoPict="0">
                <anchor moveWithCells="1">
                  <from>
                    <xdr:col>18</xdr:col>
                    <xdr:colOff>123825</xdr:colOff>
                    <xdr:row>106</xdr:row>
                    <xdr:rowOff>19050</xdr:rowOff>
                  </from>
                  <to>
                    <xdr:col>18</xdr:col>
                    <xdr:colOff>361950</xdr:colOff>
                    <xdr:row>107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5" name="Check Box 47">
              <controlPr defaultSize="0" autoFill="0" autoLine="0" autoPict="0">
                <anchor moveWithCells="1">
                  <from>
                    <xdr:col>18</xdr:col>
                    <xdr:colOff>123825</xdr:colOff>
                    <xdr:row>107</xdr:row>
                    <xdr:rowOff>9525</xdr:rowOff>
                  </from>
                  <to>
                    <xdr:col>18</xdr:col>
                    <xdr:colOff>361950</xdr:colOff>
                    <xdr:row>108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6" name="Check Box 48">
              <controlPr defaultSize="0" autoFill="0" autoLine="0" autoPict="0">
                <anchor moveWithCells="1">
                  <from>
                    <xdr:col>18</xdr:col>
                    <xdr:colOff>123825</xdr:colOff>
                    <xdr:row>108</xdr:row>
                    <xdr:rowOff>9525</xdr:rowOff>
                  </from>
                  <to>
                    <xdr:col>18</xdr:col>
                    <xdr:colOff>361950</xdr:colOff>
                    <xdr:row>109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7" name="Check Box 49">
              <controlPr defaultSize="0" autoFill="0" autoLine="0" autoPict="0">
                <anchor moveWithCells="1">
                  <from>
                    <xdr:col>18</xdr:col>
                    <xdr:colOff>123825</xdr:colOff>
                    <xdr:row>109</xdr:row>
                    <xdr:rowOff>19050</xdr:rowOff>
                  </from>
                  <to>
                    <xdr:col>18</xdr:col>
                    <xdr:colOff>361950</xdr:colOff>
                    <xdr:row>110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8" name="Check Box 50">
              <controlPr defaultSize="0" autoFill="0" autoLine="0" autoPict="0">
                <anchor moveWithCells="1">
                  <from>
                    <xdr:col>18</xdr:col>
                    <xdr:colOff>123825</xdr:colOff>
                    <xdr:row>113</xdr:row>
                    <xdr:rowOff>9525</xdr:rowOff>
                  </from>
                  <to>
                    <xdr:col>18</xdr:col>
                    <xdr:colOff>361950</xdr:colOff>
                    <xdr:row>114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9" name="Check Box 51">
              <controlPr defaultSize="0" autoFill="0" autoLine="0" autoPict="0">
                <anchor moveWithCells="1">
                  <from>
                    <xdr:col>18</xdr:col>
                    <xdr:colOff>123825</xdr:colOff>
                    <xdr:row>114</xdr:row>
                    <xdr:rowOff>9525</xdr:rowOff>
                  </from>
                  <to>
                    <xdr:col>18</xdr:col>
                    <xdr:colOff>361950</xdr:colOff>
                    <xdr:row>115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0" name="Check Box 52">
              <controlPr defaultSize="0" autoFill="0" autoLine="0" autoPict="0">
                <anchor moveWithCells="1">
                  <from>
                    <xdr:col>18</xdr:col>
                    <xdr:colOff>123825</xdr:colOff>
                    <xdr:row>115</xdr:row>
                    <xdr:rowOff>19050</xdr:rowOff>
                  </from>
                  <to>
                    <xdr:col>18</xdr:col>
                    <xdr:colOff>361950</xdr:colOff>
                    <xdr:row>116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1" name="Check Box 53">
              <controlPr locked="0" defaultSize="0" autoFill="0" autoLine="0" autoPict="0">
                <anchor moveWithCells="1">
                  <from>
                    <xdr:col>1</xdr:col>
                    <xdr:colOff>57150</xdr:colOff>
                    <xdr:row>122</xdr:row>
                    <xdr:rowOff>9525</xdr:rowOff>
                  </from>
                  <to>
                    <xdr:col>1</xdr:col>
                    <xdr:colOff>295275</xdr:colOff>
                    <xdr:row>123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2" name="Check Box 54">
              <controlPr locked="0" defaultSize="0" autoFill="0" autoLine="0" autoPict="0">
                <anchor moveWithCells="1">
                  <from>
                    <xdr:col>1</xdr:col>
                    <xdr:colOff>57150</xdr:colOff>
                    <xdr:row>123</xdr:row>
                    <xdr:rowOff>9525</xdr:rowOff>
                  </from>
                  <to>
                    <xdr:col>1</xdr:col>
                    <xdr:colOff>295275</xdr:colOff>
                    <xdr:row>124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3" name="Check Box 55">
              <controlPr locked="0" defaultSize="0" autoFill="0" autoLine="0" autoPict="0">
                <anchor moveWithCells="1">
                  <from>
                    <xdr:col>1</xdr:col>
                    <xdr:colOff>57150</xdr:colOff>
                    <xdr:row>124</xdr:row>
                    <xdr:rowOff>19050</xdr:rowOff>
                  </from>
                  <to>
                    <xdr:col>1</xdr:col>
                    <xdr:colOff>295275</xdr:colOff>
                    <xdr:row>125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4" name="Check Box 56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130</xdr:row>
                    <xdr:rowOff>19050</xdr:rowOff>
                  </from>
                  <to>
                    <xdr:col>1</xdr:col>
                    <xdr:colOff>285750</xdr:colOff>
                    <xdr:row>131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5" name="Check Box 57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131</xdr:row>
                    <xdr:rowOff>28575</xdr:rowOff>
                  </from>
                  <to>
                    <xdr:col>1</xdr:col>
                    <xdr:colOff>285750</xdr:colOff>
                    <xdr:row>132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56" name="Check Box 60">
              <controlPr defaultSize="0" autoFill="0" autoLine="0" autoPict="0">
                <anchor moveWithCells="1">
                  <from>
                    <xdr:col>18</xdr:col>
                    <xdr:colOff>133350</xdr:colOff>
                    <xdr:row>16</xdr:row>
                    <xdr:rowOff>9525</xdr:rowOff>
                  </from>
                  <to>
                    <xdr:col>18</xdr:col>
                    <xdr:colOff>361950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7" name="Check Box 61">
              <controlPr defaultSize="0" autoFill="0" autoLine="0" autoPict="0">
                <anchor moveWithCells="1">
                  <from>
                    <xdr:col>18</xdr:col>
                    <xdr:colOff>133350</xdr:colOff>
                    <xdr:row>18</xdr:row>
                    <xdr:rowOff>9525</xdr:rowOff>
                  </from>
                  <to>
                    <xdr:col>18</xdr:col>
                    <xdr:colOff>361950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8" name="Check Box 62">
              <controlPr defaultSize="0" autoFill="0" autoLine="0" autoPict="0">
                <anchor moveWithCells="1">
                  <from>
                    <xdr:col>18</xdr:col>
                    <xdr:colOff>133350</xdr:colOff>
                    <xdr:row>21</xdr:row>
                    <xdr:rowOff>9525</xdr:rowOff>
                  </from>
                  <to>
                    <xdr:col>18</xdr:col>
                    <xdr:colOff>361950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59" name="Check Box 63">
              <controlPr defaultSize="0" autoFill="0" autoLine="0" autoPict="0">
                <anchor moveWithCells="1">
                  <from>
                    <xdr:col>18</xdr:col>
                    <xdr:colOff>133350</xdr:colOff>
                    <xdr:row>32</xdr:row>
                    <xdr:rowOff>9525</xdr:rowOff>
                  </from>
                  <to>
                    <xdr:col>18</xdr:col>
                    <xdr:colOff>361950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0" name="Check Box 64">
              <controlPr defaultSize="0" autoFill="0" autoLine="0" autoPict="0">
                <anchor moveWithCells="1">
                  <from>
                    <xdr:col>18</xdr:col>
                    <xdr:colOff>133350</xdr:colOff>
                    <xdr:row>13</xdr:row>
                    <xdr:rowOff>9525</xdr:rowOff>
                  </from>
                  <to>
                    <xdr:col>18</xdr:col>
                    <xdr:colOff>361950</xdr:colOff>
                    <xdr:row>13</xdr:row>
                    <xdr:rowOff>219075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'Test 3'!$B$26:$B$32</xm:f>
          </x14:formula1>
          <xm:sqref>E116</xm:sqref>
        </x14:dataValidation>
        <x14:dataValidation type="list" allowBlank="1" showInputMessage="1" showErrorMessage="1">
          <x14:formula1>
            <xm:f>'Test 1'!$B$4:$B$11</xm:f>
          </x14:formula1>
          <xm:sqref>E99</xm:sqref>
        </x14:dataValidation>
        <x14:dataValidation type="list" allowBlank="1" showInputMessage="1" showErrorMessage="1">
          <x14:formula1>
            <xm:f>'Test 1'!$B$16:$B$20</xm:f>
          </x14:formula1>
          <xm:sqref>E100</xm:sqref>
        </x14:dataValidation>
        <x14:dataValidation type="list" allowBlank="1" showInputMessage="1" showErrorMessage="1">
          <x14:formula1>
            <xm:f>'Test 1'!$B$24:$B$29</xm:f>
          </x14:formula1>
          <xm:sqref>E101</xm:sqref>
        </x14:dataValidation>
        <x14:dataValidation type="list" allowBlank="1" showInputMessage="1" showErrorMessage="1">
          <x14:formula1>
            <xm:f>'Test 1'!$B$33:$B$47</xm:f>
          </x14:formula1>
          <xm:sqref>E102</xm:sqref>
        </x14:dataValidation>
        <x14:dataValidation type="list" allowBlank="1" showInputMessage="1" showErrorMessage="1">
          <x14:formula1>
            <xm:f>'Test 1'!$B$51:$B$55</xm:f>
          </x14:formula1>
          <xm:sqref>E103</xm:sqref>
        </x14:dataValidation>
        <x14:dataValidation type="list" allowBlank="1" showInputMessage="1" showErrorMessage="1">
          <x14:formula1>
            <xm:f>'Test 2'!$B$4:$B$7</xm:f>
          </x14:formula1>
          <xm:sqref>E107</xm:sqref>
        </x14:dataValidation>
        <x14:dataValidation type="list" allowBlank="1" showInputMessage="1" showErrorMessage="1">
          <x14:formula1>
            <xm:f>'Test 2'!$B$11:$B$23</xm:f>
          </x14:formula1>
          <xm:sqref>E108</xm:sqref>
        </x14:dataValidation>
        <x14:dataValidation type="list" allowBlank="1" showInputMessage="1" showErrorMessage="1">
          <x14:formula1>
            <xm:f>'Test 2'!$B$27:$B$44</xm:f>
          </x14:formula1>
          <xm:sqref>E109</xm:sqref>
        </x14:dataValidation>
        <x14:dataValidation type="list" allowBlank="1" showInputMessage="1" showErrorMessage="1">
          <x14:formula1>
            <xm:f>'Test 2'!$B$48:$B$57</xm:f>
          </x14:formula1>
          <xm:sqref>E110</xm:sqref>
        </x14:dataValidation>
        <x14:dataValidation type="list" allowBlank="1" showInputMessage="1" showErrorMessage="1">
          <x14:formula1>
            <xm:f>'Test 3'!$B$4:$B$10</xm:f>
          </x14:formula1>
          <xm:sqref>E114</xm:sqref>
        </x14:dataValidation>
        <x14:dataValidation type="list" allowBlank="1" showInputMessage="1" showErrorMessage="1">
          <x14:formula1>
            <xm:f>'Test 3'!$B$14:$B$21</xm:f>
          </x14:formula1>
          <xm:sqref>E115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55"/>
  <sheetViews>
    <sheetView zoomScale="85" zoomScaleNormal="85" workbookViewId="0">
      <selection activeCell="I122" sqref="I122:P122"/>
    </sheetView>
  </sheetViews>
  <sheetFormatPr defaultRowHeight="15" x14ac:dyDescent="0.25"/>
  <cols>
    <col min="1" max="1" width="15.42578125" bestFit="1" customWidth="1"/>
    <col min="2" max="2" width="64.140625" bestFit="1" customWidth="1"/>
    <col min="3" max="3" width="9" bestFit="1" customWidth="1"/>
    <col min="4" max="4" width="14.7109375" bestFit="1" customWidth="1"/>
    <col min="6" max="6" width="34.42578125" bestFit="1" customWidth="1"/>
    <col min="7" max="7" width="10.7109375" bestFit="1" customWidth="1"/>
    <col min="8" max="8" width="5.5703125" customWidth="1"/>
    <col min="9" max="9" width="3.7109375" bestFit="1" customWidth="1"/>
    <col min="10" max="10" width="3" bestFit="1" customWidth="1"/>
    <col min="11" max="11" width="9" bestFit="1" customWidth="1"/>
    <col min="12" max="12" width="12.42578125" bestFit="1" customWidth="1"/>
  </cols>
  <sheetData>
    <row r="1" spans="1:12" ht="28.5" x14ac:dyDescent="0.45">
      <c r="A1" s="43" t="s">
        <v>112</v>
      </c>
    </row>
    <row r="3" spans="1:12" s="44" customFormat="1" x14ac:dyDescent="0.25">
      <c r="A3" s="44" t="s">
        <v>106</v>
      </c>
      <c r="C3" s="44" t="s">
        <v>31</v>
      </c>
      <c r="D3" s="44" t="s">
        <v>32</v>
      </c>
      <c r="F3" s="44" t="s">
        <v>19</v>
      </c>
    </row>
    <row r="4" spans="1:12" x14ac:dyDescent="0.25">
      <c r="B4" t="s">
        <v>20</v>
      </c>
      <c r="C4" s="45">
        <v>0</v>
      </c>
      <c r="D4" s="45">
        <v>0</v>
      </c>
    </row>
    <row r="5" spans="1:12" x14ac:dyDescent="0.25">
      <c r="B5" t="str">
        <f>CONCATENATE(F5,G5,H5,I5,J5,K5,L5)</f>
        <v xml:space="preserve">Test 1 10Mbps 1:10 @  R 1 (24 months) </v>
      </c>
      <c r="C5" s="46">
        <v>1</v>
      </c>
      <c r="D5" s="46">
        <v>1</v>
      </c>
      <c r="F5" t="s">
        <v>106</v>
      </c>
      <c r="G5" t="s">
        <v>33</v>
      </c>
      <c r="H5" s="47" t="s">
        <v>34</v>
      </c>
      <c r="I5" t="s">
        <v>35</v>
      </c>
      <c r="J5" t="s">
        <v>36</v>
      </c>
      <c r="K5" s="46">
        <f>C5</f>
        <v>1</v>
      </c>
      <c r="L5" t="s">
        <v>37</v>
      </c>
    </row>
    <row r="6" spans="1:12" x14ac:dyDescent="0.25">
      <c r="B6" t="str">
        <f>CONCATENATE(F6,G6,H6,I6,J6,K6,L6)</f>
        <v xml:space="preserve">Test 1 20Mbps 1:10 @  R 1 (24 months) </v>
      </c>
      <c r="C6" s="46">
        <v>1</v>
      </c>
      <c r="D6" s="46">
        <v>1</v>
      </c>
      <c r="F6" t="s">
        <v>106</v>
      </c>
      <c r="G6" t="s">
        <v>38</v>
      </c>
      <c r="H6" s="47" t="s">
        <v>34</v>
      </c>
      <c r="I6" t="s">
        <v>35</v>
      </c>
      <c r="J6" t="s">
        <v>36</v>
      </c>
      <c r="K6" s="46">
        <f t="shared" ref="K6:K11" si="0">C6</f>
        <v>1</v>
      </c>
      <c r="L6" t="s">
        <v>37</v>
      </c>
    </row>
    <row r="7" spans="1:12" x14ac:dyDescent="0.25">
      <c r="B7" t="str">
        <f>CONCATENATE(F7,G7,H7,I7,J7,K7,L7)</f>
        <v xml:space="preserve">Test 1 50Mbps 1:10 @  R 1 (24 months) </v>
      </c>
      <c r="C7" s="46">
        <v>1</v>
      </c>
      <c r="D7" s="46">
        <v>1</v>
      </c>
      <c r="F7" t="s">
        <v>106</v>
      </c>
      <c r="G7" t="s">
        <v>39</v>
      </c>
      <c r="H7" s="47" t="s">
        <v>34</v>
      </c>
      <c r="I7" t="s">
        <v>35</v>
      </c>
      <c r="J7" t="s">
        <v>36</v>
      </c>
      <c r="K7" s="46">
        <f t="shared" si="0"/>
        <v>1</v>
      </c>
      <c r="L7" t="s">
        <v>37</v>
      </c>
    </row>
    <row r="8" spans="1:12" x14ac:dyDescent="0.25">
      <c r="B8" t="str">
        <f t="shared" ref="B8:B11" si="1">CONCATENATE(F8,G8,H8,I8,J8,K8,L8)</f>
        <v xml:space="preserve">Test 1 100Mbps 1:10 @  R 1 (24 months) </v>
      </c>
      <c r="C8" s="46">
        <v>1</v>
      </c>
      <c r="D8" s="46">
        <v>1</v>
      </c>
      <c r="F8" t="s">
        <v>106</v>
      </c>
      <c r="G8" t="s">
        <v>40</v>
      </c>
      <c r="H8" s="47" t="s">
        <v>34</v>
      </c>
      <c r="I8" t="s">
        <v>35</v>
      </c>
      <c r="J8" t="s">
        <v>36</v>
      </c>
      <c r="K8" s="46">
        <f t="shared" si="0"/>
        <v>1</v>
      </c>
      <c r="L8" t="s">
        <v>37</v>
      </c>
    </row>
    <row r="9" spans="1:12" x14ac:dyDescent="0.25">
      <c r="B9" t="str">
        <f t="shared" si="1"/>
        <v xml:space="preserve">Test 1 200Mbps 1:10 @  R 1 (24 months) </v>
      </c>
      <c r="C9" s="46">
        <v>1</v>
      </c>
      <c r="D9" s="46">
        <v>1</v>
      </c>
      <c r="F9" t="s">
        <v>106</v>
      </c>
      <c r="G9" t="s">
        <v>41</v>
      </c>
      <c r="H9" s="47" t="s">
        <v>34</v>
      </c>
      <c r="I9" t="s">
        <v>35</v>
      </c>
      <c r="J9" t="s">
        <v>36</v>
      </c>
      <c r="K9" s="46">
        <f t="shared" si="0"/>
        <v>1</v>
      </c>
      <c r="L9" t="s">
        <v>37</v>
      </c>
    </row>
    <row r="10" spans="1:12" x14ac:dyDescent="0.25">
      <c r="B10" t="str">
        <f t="shared" si="1"/>
        <v xml:space="preserve">Test 1 500Mbps 1:10 @  R 1 (24 months) </v>
      </c>
      <c r="C10" s="46">
        <v>1</v>
      </c>
      <c r="D10" s="46">
        <v>1</v>
      </c>
      <c r="F10" t="s">
        <v>106</v>
      </c>
      <c r="G10" t="s">
        <v>42</v>
      </c>
      <c r="H10" s="47" t="s">
        <v>34</v>
      </c>
      <c r="I10" t="s">
        <v>35</v>
      </c>
      <c r="J10" t="s">
        <v>36</v>
      </c>
      <c r="K10" s="46">
        <f t="shared" si="0"/>
        <v>1</v>
      </c>
      <c r="L10" t="s">
        <v>37</v>
      </c>
    </row>
    <row r="11" spans="1:12" x14ac:dyDescent="0.25">
      <c r="B11" t="str">
        <f t="shared" si="1"/>
        <v xml:space="preserve">Test 1 1000Mbps 1:10 @  R 1 (24 months) </v>
      </c>
      <c r="C11" s="46">
        <v>1</v>
      </c>
      <c r="D11" s="46">
        <v>1</v>
      </c>
      <c r="F11" t="s">
        <v>106</v>
      </c>
      <c r="G11" t="s">
        <v>43</v>
      </c>
      <c r="H11" s="47" t="s">
        <v>34</v>
      </c>
      <c r="I11" t="s">
        <v>35</v>
      </c>
      <c r="J11" t="s">
        <v>36</v>
      </c>
      <c r="K11" s="46">
        <f t="shared" si="0"/>
        <v>1</v>
      </c>
      <c r="L11" t="s">
        <v>37</v>
      </c>
    </row>
    <row r="15" spans="1:12" s="44" customFormat="1" x14ac:dyDescent="0.25">
      <c r="A15" s="44" t="s">
        <v>107</v>
      </c>
      <c r="C15" s="44" t="s">
        <v>31</v>
      </c>
      <c r="D15" s="44" t="s">
        <v>32</v>
      </c>
    </row>
    <row r="16" spans="1:12" x14ac:dyDescent="0.25">
      <c r="B16" t="s">
        <v>20</v>
      </c>
      <c r="C16" s="45">
        <v>0</v>
      </c>
      <c r="D16" s="45">
        <v>0</v>
      </c>
    </row>
    <row r="17" spans="1:12" x14ac:dyDescent="0.25">
      <c r="B17" t="str">
        <f t="shared" ref="B17:B20" si="2">CONCATENATE(F17,G17,H17,I17,J17,K17,L17)</f>
        <v xml:space="preserve">Test 2 20Mbps 1.1 @  R 1 (24 months) </v>
      </c>
      <c r="C17" s="46">
        <v>1</v>
      </c>
      <c r="D17" s="46">
        <v>1</v>
      </c>
      <c r="F17" t="s">
        <v>107</v>
      </c>
      <c r="G17" t="s">
        <v>38</v>
      </c>
      <c r="H17" s="47" t="s">
        <v>44</v>
      </c>
      <c r="I17" t="s">
        <v>35</v>
      </c>
      <c r="J17" t="s">
        <v>36</v>
      </c>
      <c r="K17" s="46">
        <f t="shared" ref="K17:K20" si="3">C17</f>
        <v>1</v>
      </c>
      <c r="L17" t="s">
        <v>37</v>
      </c>
    </row>
    <row r="18" spans="1:12" x14ac:dyDescent="0.25">
      <c r="B18" t="str">
        <f t="shared" si="2"/>
        <v xml:space="preserve">Test 2 30Mbps 1.1 @  R 1 (24 months) </v>
      </c>
      <c r="C18" s="46">
        <v>1</v>
      </c>
      <c r="D18" s="46">
        <v>1</v>
      </c>
      <c r="F18" t="s">
        <v>107</v>
      </c>
      <c r="G18" t="s">
        <v>45</v>
      </c>
      <c r="H18" s="47" t="s">
        <v>44</v>
      </c>
      <c r="I18" t="s">
        <v>35</v>
      </c>
      <c r="J18" t="s">
        <v>36</v>
      </c>
      <c r="K18" s="46">
        <f t="shared" si="3"/>
        <v>1</v>
      </c>
      <c r="L18" t="s">
        <v>37</v>
      </c>
    </row>
    <row r="19" spans="1:12" x14ac:dyDescent="0.25">
      <c r="B19" t="str">
        <f t="shared" si="2"/>
        <v xml:space="preserve">Test 2 50Mbps 1.1 @  R 1 (24 months) </v>
      </c>
      <c r="C19" s="46">
        <v>1</v>
      </c>
      <c r="D19" s="46">
        <v>1</v>
      </c>
      <c r="F19" t="s">
        <v>107</v>
      </c>
      <c r="G19" t="s">
        <v>39</v>
      </c>
      <c r="H19" s="47" t="s">
        <v>44</v>
      </c>
      <c r="I19" t="s">
        <v>35</v>
      </c>
      <c r="J19" t="s">
        <v>36</v>
      </c>
      <c r="K19" s="46">
        <f t="shared" si="3"/>
        <v>1</v>
      </c>
      <c r="L19" t="s">
        <v>37</v>
      </c>
    </row>
    <row r="20" spans="1:12" x14ac:dyDescent="0.25">
      <c r="B20" t="str">
        <f t="shared" si="2"/>
        <v xml:space="preserve">Test 2 100Mbps 1.1 @  R 1 (24 months) </v>
      </c>
      <c r="C20" s="46">
        <v>1</v>
      </c>
      <c r="D20" s="46">
        <v>1</v>
      </c>
      <c r="F20" t="s">
        <v>107</v>
      </c>
      <c r="G20" t="s">
        <v>40</v>
      </c>
      <c r="H20" s="47" t="s">
        <v>44</v>
      </c>
      <c r="I20" t="s">
        <v>35</v>
      </c>
      <c r="J20" t="s">
        <v>36</v>
      </c>
      <c r="K20" s="46">
        <f t="shared" si="3"/>
        <v>1</v>
      </c>
      <c r="L20" t="s">
        <v>37</v>
      </c>
    </row>
    <row r="23" spans="1:12" s="44" customFormat="1" x14ac:dyDescent="0.25">
      <c r="A23" s="44" t="s">
        <v>108</v>
      </c>
      <c r="C23" s="44" t="s">
        <v>31</v>
      </c>
      <c r="D23" s="44" t="s">
        <v>32</v>
      </c>
    </row>
    <row r="24" spans="1:12" x14ac:dyDescent="0.25">
      <c r="B24" t="s">
        <v>20</v>
      </c>
      <c r="C24" s="45">
        <v>0</v>
      </c>
      <c r="D24" s="45">
        <v>0</v>
      </c>
    </row>
    <row r="25" spans="1:12" x14ac:dyDescent="0.25">
      <c r="B25" t="str">
        <f t="shared" ref="B25:B29" si="4">CONCATENATE(F25,G25,H25,I25,J25,K25,L25)</f>
        <v xml:space="preserve">Test 3 10Mbps  @  R 1 (24 months) </v>
      </c>
      <c r="C25" s="46">
        <v>1</v>
      </c>
      <c r="D25" s="46">
        <v>1</v>
      </c>
      <c r="F25" t="s">
        <v>108</v>
      </c>
      <c r="G25" t="s">
        <v>33</v>
      </c>
      <c r="I25" t="s">
        <v>35</v>
      </c>
      <c r="J25" t="s">
        <v>36</v>
      </c>
      <c r="K25" s="46">
        <f t="shared" ref="K25:K29" si="5">C25</f>
        <v>1</v>
      </c>
      <c r="L25" t="s">
        <v>37</v>
      </c>
    </row>
    <row r="26" spans="1:12" x14ac:dyDescent="0.25">
      <c r="B26" t="str">
        <f t="shared" si="4"/>
        <v xml:space="preserve">Test 3 20Mbps  @  R 1 (24 months) </v>
      </c>
      <c r="C26" s="46">
        <v>1</v>
      </c>
      <c r="D26" s="46">
        <v>1</v>
      </c>
      <c r="F26" t="s">
        <v>108</v>
      </c>
      <c r="G26" t="s">
        <v>38</v>
      </c>
      <c r="I26" t="s">
        <v>35</v>
      </c>
      <c r="J26" t="s">
        <v>36</v>
      </c>
      <c r="K26" s="46">
        <f t="shared" si="5"/>
        <v>1</v>
      </c>
      <c r="L26" t="s">
        <v>37</v>
      </c>
    </row>
    <row r="27" spans="1:12" x14ac:dyDescent="0.25">
      <c r="B27" t="str">
        <f t="shared" si="4"/>
        <v xml:space="preserve">Test 3 50Mbps  @  R 1 (24 months) </v>
      </c>
      <c r="C27" s="46">
        <v>1</v>
      </c>
      <c r="D27" s="46">
        <v>1</v>
      </c>
      <c r="F27" t="s">
        <v>108</v>
      </c>
      <c r="G27" t="s">
        <v>39</v>
      </c>
      <c r="I27" t="s">
        <v>35</v>
      </c>
      <c r="J27" t="s">
        <v>36</v>
      </c>
      <c r="K27" s="46">
        <f t="shared" si="5"/>
        <v>1</v>
      </c>
      <c r="L27" t="s">
        <v>37</v>
      </c>
    </row>
    <row r="28" spans="1:12" x14ac:dyDescent="0.25">
      <c r="B28" t="str">
        <f t="shared" si="4"/>
        <v xml:space="preserve">Test 3 100Mbps  @  R 1 (24 months) </v>
      </c>
      <c r="C28" s="46">
        <v>1</v>
      </c>
      <c r="D28" s="46">
        <v>1</v>
      </c>
      <c r="F28" t="s">
        <v>108</v>
      </c>
      <c r="G28" t="s">
        <v>40</v>
      </c>
      <c r="I28" t="s">
        <v>35</v>
      </c>
      <c r="J28" t="s">
        <v>36</v>
      </c>
      <c r="K28" s="46">
        <f t="shared" si="5"/>
        <v>1</v>
      </c>
      <c r="L28" t="s">
        <v>37</v>
      </c>
    </row>
    <row r="29" spans="1:12" x14ac:dyDescent="0.25">
      <c r="B29" t="str">
        <f t="shared" si="4"/>
        <v xml:space="preserve">Test 3 200Mbps  @  R 1 (24 months) </v>
      </c>
      <c r="C29" s="46">
        <v>1</v>
      </c>
      <c r="D29" s="46">
        <v>1</v>
      </c>
      <c r="F29" t="s">
        <v>108</v>
      </c>
      <c r="G29" t="s">
        <v>41</v>
      </c>
      <c r="I29" t="s">
        <v>35</v>
      </c>
      <c r="J29" t="s">
        <v>36</v>
      </c>
      <c r="K29" s="46">
        <f t="shared" si="5"/>
        <v>1</v>
      </c>
      <c r="L29" t="s">
        <v>37</v>
      </c>
    </row>
    <row r="32" spans="1:12" s="44" customFormat="1" x14ac:dyDescent="0.25">
      <c r="A32" s="44" t="s">
        <v>109</v>
      </c>
      <c r="C32" s="44" t="s">
        <v>31</v>
      </c>
      <c r="D32" s="44" t="s">
        <v>32</v>
      </c>
    </row>
    <row r="33" spans="2:12" x14ac:dyDescent="0.25">
      <c r="B33" t="s">
        <v>20</v>
      </c>
      <c r="C33" s="45">
        <v>0</v>
      </c>
      <c r="D33" s="45">
        <v>0</v>
      </c>
    </row>
    <row r="34" spans="2:12" x14ac:dyDescent="0.25">
      <c r="B34" t="str">
        <f t="shared" ref="B34:B47" si="6">CONCATENATE(F34,G34,H34,I34,J34,K34,L34)</f>
        <v xml:space="preserve">Test 4 25Mbps  @  R 1 (24 months) </v>
      </c>
      <c r="C34" s="46">
        <v>1</v>
      </c>
      <c r="D34" s="46">
        <v>1</v>
      </c>
      <c r="F34" t="s">
        <v>109</v>
      </c>
      <c r="G34" t="s">
        <v>46</v>
      </c>
      <c r="I34" t="s">
        <v>35</v>
      </c>
      <c r="J34" t="s">
        <v>36</v>
      </c>
      <c r="K34" s="46">
        <f t="shared" ref="K34:K47" si="7">C34</f>
        <v>1</v>
      </c>
      <c r="L34" t="s">
        <v>37</v>
      </c>
    </row>
    <row r="35" spans="2:12" x14ac:dyDescent="0.25">
      <c r="B35" t="str">
        <f t="shared" si="6"/>
        <v xml:space="preserve">Test 4 50Mbps  @  R 1 (24 months) </v>
      </c>
      <c r="C35" s="46">
        <v>1</v>
      </c>
      <c r="D35" s="46">
        <v>1</v>
      </c>
      <c r="F35" t="s">
        <v>109</v>
      </c>
      <c r="G35" t="s">
        <v>39</v>
      </c>
      <c r="I35" t="s">
        <v>35</v>
      </c>
      <c r="J35" t="s">
        <v>36</v>
      </c>
      <c r="K35" s="46">
        <f t="shared" si="7"/>
        <v>1</v>
      </c>
      <c r="L35" t="s">
        <v>37</v>
      </c>
    </row>
    <row r="36" spans="2:12" x14ac:dyDescent="0.25">
      <c r="B36" t="str">
        <f t="shared" si="6"/>
        <v xml:space="preserve">Test 4 100Mbps  @  R 1 (24 months) </v>
      </c>
      <c r="C36" s="46">
        <v>1</v>
      </c>
      <c r="D36" s="46">
        <v>1</v>
      </c>
      <c r="F36" t="s">
        <v>109</v>
      </c>
      <c r="G36" t="s">
        <v>40</v>
      </c>
      <c r="I36" t="s">
        <v>35</v>
      </c>
      <c r="J36" t="s">
        <v>36</v>
      </c>
      <c r="K36" s="46">
        <f t="shared" si="7"/>
        <v>1</v>
      </c>
      <c r="L36" t="s">
        <v>37</v>
      </c>
    </row>
    <row r="37" spans="2:12" x14ac:dyDescent="0.25">
      <c r="B37" t="str">
        <f t="shared" si="6"/>
        <v xml:space="preserve">Test 4 200Mbps  @  R 1 (24 months) </v>
      </c>
      <c r="C37" s="46">
        <v>1</v>
      </c>
      <c r="D37" s="46">
        <v>1</v>
      </c>
      <c r="F37" t="s">
        <v>109</v>
      </c>
      <c r="G37" t="s">
        <v>41</v>
      </c>
      <c r="I37" t="s">
        <v>35</v>
      </c>
      <c r="J37" t="s">
        <v>36</v>
      </c>
      <c r="K37" s="46">
        <f t="shared" si="7"/>
        <v>1</v>
      </c>
      <c r="L37" t="s">
        <v>37</v>
      </c>
    </row>
    <row r="38" spans="2:12" x14ac:dyDescent="0.25">
      <c r="B38" t="str">
        <f t="shared" si="6"/>
        <v xml:space="preserve">Test 4 300Mbps  @  R 1 (24 months) </v>
      </c>
      <c r="C38" s="46">
        <v>1</v>
      </c>
      <c r="D38" s="46">
        <v>1</v>
      </c>
      <c r="F38" t="s">
        <v>109</v>
      </c>
      <c r="G38" t="s">
        <v>47</v>
      </c>
      <c r="I38" t="s">
        <v>35</v>
      </c>
      <c r="J38" t="s">
        <v>36</v>
      </c>
      <c r="K38" s="46">
        <f t="shared" si="7"/>
        <v>1</v>
      </c>
      <c r="L38" t="s">
        <v>37</v>
      </c>
    </row>
    <row r="39" spans="2:12" x14ac:dyDescent="0.25">
      <c r="B39" t="str">
        <f t="shared" si="6"/>
        <v xml:space="preserve">Test 4 500Mbps  @  R 1 (24 months) </v>
      </c>
      <c r="C39" s="46">
        <v>1</v>
      </c>
      <c r="D39" s="46">
        <v>1</v>
      </c>
      <c r="F39" t="s">
        <v>109</v>
      </c>
      <c r="G39" t="s">
        <v>42</v>
      </c>
      <c r="I39" t="s">
        <v>35</v>
      </c>
      <c r="J39" t="s">
        <v>36</v>
      </c>
      <c r="K39" s="46">
        <f t="shared" si="7"/>
        <v>1</v>
      </c>
      <c r="L39" t="s">
        <v>37</v>
      </c>
    </row>
    <row r="40" spans="2:12" x14ac:dyDescent="0.25">
      <c r="B40" t="str">
        <f t="shared" si="6"/>
        <v xml:space="preserve">Test 4 1000Mbps  @  R 1 (24 months) </v>
      </c>
      <c r="C40" s="46">
        <v>1</v>
      </c>
      <c r="D40" s="46">
        <v>1</v>
      </c>
      <c r="F40" t="s">
        <v>109</v>
      </c>
      <c r="G40" t="s">
        <v>43</v>
      </c>
      <c r="I40" t="s">
        <v>35</v>
      </c>
      <c r="J40" t="s">
        <v>36</v>
      </c>
      <c r="K40" s="46">
        <f t="shared" si="7"/>
        <v>1</v>
      </c>
      <c r="L40" t="s">
        <v>37</v>
      </c>
    </row>
    <row r="41" spans="2:12" x14ac:dyDescent="0.25">
      <c r="B41" t="str">
        <f t="shared" si="6"/>
        <v xml:space="preserve">Test 4 25Mbps  @  R 1 (24 months) </v>
      </c>
      <c r="C41" s="46">
        <v>1</v>
      </c>
      <c r="D41" s="46">
        <v>1</v>
      </c>
      <c r="F41" t="s">
        <v>109</v>
      </c>
      <c r="G41" t="s">
        <v>46</v>
      </c>
      <c r="I41" t="s">
        <v>35</v>
      </c>
      <c r="J41" t="s">
        <v>36</v>
      </c>
      <c r="K41" s="46">
        <f t="shared" si="7"/>
        <v>1</v>
      </c>
      <c r="L41" t="s">
        <v>37</v>
      </c>
    </row>
    <row r="42" spans="2:12" x14ac:dyDescent="0.25">
      <c r="B42" t="str">
        <f t="shared" si="6"/>
        <v xml:space="preserve">Test 4 50Mbps  @  R 1 (24 months) </v>
      </c>
      <c r="C42" s="46">
        <v>1</v>
      </c>
      <c r="D42" s="46">
        <v>1</v>
      </c>
      <c r="F42" t="s">
        <v>109</v>
      </c>
      <c r="G42" t="s">
        <v>39</v>
      </c>
      <c r="I42" t="s">
        <v>35</v>
      </c>
      <c r="J42" t="s">
        <v>36</v>
      </c>
      <c r="K42" s="46">
        <f t="shared" si="7"/>
        <v>1</v>
      </c>
      <c r="L42" t="s">
        <v>37</v>
      </c>
    </row>
    <row r="43" spans="2:12" x14ac:dyDescent="0.25">
      <c r="B43" t="str">
        <f t="shared" si="6"/>
        <v xml:space="preserve">Test 4 100Mbps  @  R 1 (24 months) </v>
      </c>
      <c r="C43" s="46">
        <v>1</v>
      </c>
      <c r="D43" s="46">
        <v>1</v>
      </c>
      <c r="F43" t="s">
        <v>109</v>
      </c>
      <c r="G43" t="s">
        <v>40</v>
      </c>
      <c r="I43" t="s">
        <v>35</v>
      </c>
      <c r="J43" t="s">
        <v>36</v>
      </c>
      <c r="K43" s="46">
        <f t="shared" si="7"/>
        <v>1</v>
      </c>
      <c r="L43" t="s">
        <v>37</v>
      </c>
    </row>
    <row r="44" spans="2:12" x14ac:dyDescent="0.25">
      <c r="B44" t="str">
        <f t="shared" si="6"/>
        <v xml:space="preserve">Test 4 200Mbps  @  R 1 (24 months) </v>
      </c>
      <c r="C44" s="46">
        <v>1</v>
      </c>
      <c r="D44" s="46">
        <v>1</v>
      </c>
      <c r="F44" t="s">
        <v>109</v>
      </c>
      <c r="G44" t="s">
        <v>41</v>
      </c>
      <c r="I44" t="s">
        <v>35</v>
      </c>
      <c r="J44" t="s">
        <v>36</v>
      </c>
      <c r="K44" s="46">
        <f t="shared" si="7"/>
        <v>1</v>
      </c>
      <c r="L44" t="s">
        <v>37</v>
      </c>
    </row>
    <row r="45" spans="2:12" x14ac:dyDescent="0.25">
      <c r="B45" t="str">
        <f t="shared" si="6"/>
        <v xml:space="preserve">Test 4 300Mbps  @  R 1 (24 months) </v>
      </c>
      <c r="C45" s="46">
        <v>1</v>
      </c>
      <c r="D45" s="46">
        <v>1</v>
      </c>
      <c r="F45" t="s">
        <v>109</v>
      </c>
      <c r="G45" t="s">
        <v>47</v>
      </c>
      <c r="I45" t="s">
        <v>35</v>
      </c>
      <c r="J45" t="s">
        <v>36</v>
      </c>
      <c r="K45" s="46">
        <f t="shared" si="7"/>
        <v>1</v>
      </c>
      <c r="L45" t="s">
        <v>37</v>
      </c>
    </row>
    <row r="46" spans="2:12" x14ac:dyDescent="0.25">
      <c r="B46" t="str">
        <f t="shared" si="6"/>
        <v xml:space="preserve">Test 4 500Mbps  @  R 1 (24 months) </v>
      </c>
      <c r="C46" s="46">
        <v>1</v>
      </c>
      <c r="D46" s="46">
        <v>1</v>
      </c>
      <c r="F46" t="s">
        <v>109</v>
      </c>
      <c r="G46" t="s">
        <v>42</v>
      </c>
      <c r="I46" t="s">
        <v>35</v>
      </c>
      <c r="J46" t="s">
        <v>36</v>
      </c>
      <c r="K46" s="46">
        <f t="shared" si="7"/>
        <v>1</v>
      </c>
      <c r="L46" t="s">
        <v>37</v>
      </c>
    </row>
    <row r="47" spans="2:12" x14ac:dyDescent="0.25">
      <c r="B47" t="str">
        <f t="shared" si="6"/>
        <v xml:space="preserve">Test 4 1000Mbps  @  R 1 (24 months) </v>
      </c>
      <c r="C47" s="46">
        <v>1</v>
      </c>
      <c r="D47" s="46">
        <v>1</v>
      </c>
      <c r="F47" t="s">
        <v>109</v>
      </c>
      <c r="G47" t="s">
        <v>43</v>
      </c>
      <c r="I47" t="s">
        <v>35</v>
      </c>
      <c r="J47" t="s">
        <v>36</v>
      </c>
      <c r="K47" s="46">
        <f t="shared" si="7"/>
        <v>1</v>
      </c>
      <c r="L47" t="s">
        <v>37</v>
      </c>
    </row>
    <row r="48" spans="2:12" x14ac:dyDescent="0.25">
      <c r="D48" s="46">
        <v>1</v>
      </c>
    </row>
    <row r="50" spans="1:12" s="44" customFormat="1" x14ac:dyDescent="0.25">
      <c r="A50" s="44" t="s">
        <v>110</v>
      </c>
      <c r="C50" s="44" t="s">
        <v>31</v>
      </c>
      <c r="D50" s="44" t="s">
        <v>32</v>
      </c>
    </row>
    <row r="51" spans="1:12" x14ac:dyDescent="0.25">
      <c r="B51" t="s">
        <v>20</v>
      </c>
      <c r="C51" s="45">
        <v>0</v>
      </c>
      <c r="D51" s="45">
        <v>0</v>
      </c>
    </row>
    <row r="52" spans="1:12" x14ac:dyDescent="0.25">
      <c r="B52" t="str">
        <f t="shared" ref="B52:B55" si="8">CONCATENATE(F52,G52,H52,I52,J52,K52,L52)</f>
        <v xml:space="preserve">Test 5 10Mbps 1.1 @  R 1 (24 months) </v>
      </c>
      <c r="C52" s="46">
        <v>1</v>
      </c>
      <c r="D52" s="46">
        <v>1</v>
      </c>
      <c r="F52" t="s">
        <v>110</v>
      </c>
      <c r="G52" t="s">
        <v>33</v>
      </c>
      <c r="H52" s="47" t="s">
        <v>44</v>
      </c>
      <c r="I52" t="s">
        <v>35</v>
      </c>
      <c r="J52" t="s">
        <v>36</v>
      </c>
      <c r="K52" s="46">
        <f t="shared" ref="K52:K55" si="9">C52</f>
        <v>1</v>
      </c>
      <c r="L52" t="s">
        <v>37</v>
      </c>
    </row>
    <row r="53" spans="1:12" x14ac:dyDescent="0.25">
      <c r="B53" t="str">
        <f t="shared" si="8"/>
        <v xml:space="preserve">Test 5 20Mbps 1.1 @  R 1 (24 months) </v>
      </c>
      <c r="C53" s="46">
        <v>1</v>
      </c>
      <c r="D53" s="46">
        <v>1</v>
      </c>
      <c r="F53" t="s">
        <v>110</v>
      </c>
      <c r="G53" t="s">
        <v>38</v>
      </c>
      <c r="H53" s="47" t="s">
        <v>44</v>
      </c>
      <c r="I53" t="s">
        <v>35</v>
      </c>
      <c r="J53" t="s">
        <v>36</v>
      </c>
      <c r="K53" s="46">
        <f t="shared" si="9"/>
        <v>1</v>
      </c>
      <c r="L53" t="s">
        <v>37</v>
      </c>
    </row>
    <row r="54" spans="1:12" x14ac:dyDescent="0.25">
      <c r="B54" t="str">
        <f t="shared" si="8"/>
        <v xml:space="preserve">Test 5 50Mbps 1.1 @  R 1 (24 months) </v>
      </c>
      <c r="C54" s="46">
        <v>1</v>
      </c>
      <c r="D54" s="46">
        <v>1</v>
      </c>
      <c r="F54" t="s">
        <v>110</v>
      </c>
      <c r="G54" t="s">
        <v>39</v>
      </c>
      <c r="H54" s="47" t="s">
        <v>44</v>
      </c>
      <c r="I54" t="s">
        <v>35</v>
      </c>
      <c r="J54" t="s">
        <v>36</v>
      </c>
      <c r="K54" s="46">
        <f t="shared" si="9"/>
        <v>1</v>
      </c>
      <c r="L54" t="s">
        <v>37</v>
      </c>
    </row>
    <row r="55" spans="1:12" x14ac:dyDescent="0.25">
      <c r="B55" t="str">
        <f t="shared" si="8"/>
        <v xml:space="preserve">Test 5 100Mbps 1.1 @  R 1 (24 months) </v>
      </c>
      <c r="C55" s="46">
        <v>1</v>
      </c>
      <c r="D55" s="46">
        <v>1</v>
      </c>
      <c r="F55" t="s">
        <v>110</v>
      </c>
      <c r="G55" t="s">
        <v>40</v>
      </c>
      <c r="H55" s="47" t="s">
        <v>44</v>
      </c>
      <c r="I55" t="s">
        <v>35</v>
      </c>
      <c r="J55" t="s">
        <v>36</v>
      </c>
      <c r="K55" s="46">
        <f t="shared" si="9"/>
        <v>1</v>
      </c>
      <c r="L55" t="s">
        <v>37</v>
      </c>
    </row>
  </sheetData>
  <customSheetViews>
    <customSheetView guid="{4383C486-E321-4DEF-86E6-00AB613FB08E}" scale="85" state="hidden">
      <selection activeCell="C66" sqref="C6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59"/>
  <sheetViews>
    <sheetView zoomScale="85" zoomScaleNormal="85" workbookViewId="0">
      <selection activeCell="I122" sqref="I122:P122"/>
    </sheetView>
  </sheetViews>
  <sheetFormatPr defaultRowHeight="15" x14ac:dyDescent="0.25"/>
  <cols>
    <col min="1" max="1" width="10" bestFit="1" customWidth="1"/>
    <col min="2" max="2" width="74.28515625" bestFit="1" customWidth="1"/>
    <col min="3" max="3" width="11.5703125" style="45" bestFit="1" customWidth="1"/>
    <col min="4" max="4" width="16.140625" style="45" bestFit="1" customWidth="1"/>
    <col min="6" max="6" width="33.85546875" bestFit="1" customWidth="1"/>
    <col min="7" max="7" width="8.85546875" bestFit="1" customWidth="1"/>
    <col min="8" max="8" width="3.7109375" bestFit="1" customWidth="1"/>
    <col min="9" max="9" width="3" bestFit="1" customWidth="1"/>
    <col min="10" max="10" width="10.28515625" style="45" bestFit="1" customWidth="1"/>
    <col min="11" max="11" width="18" bestFit="1" customWidth="1"/>
  </cols>
  <sheetData>
    <row r="1" spans="1:11" ht="28.5" x14ac:dyDescent="0.45">
      <c r="A1" s="43" t="s">
        <v>112</v>
      </c>
    </row>
    <row r="3" spans="1:11" s="44" customFormat="1" x14ac:dyDescent="0.25">
      <c r="A3" s="44" t="s">
        <v>106</v>
      </c>
      <c r="C3" s="48" t="s">
        <v>31</v>
      </c>
      <c r="D3" s="48" t="s">
        <v>32</v>
      </c>
      <c r="F3" s="44" t="s">
        <v>48</v>
      </c>
      <c r="J3" s="48"/>
    </row>
    <row r="4" spans="1:11" x14ac:dyDescent="0.25">
      <c r="B4" t="s">
        <v>20</v>
      </c>
      <c r="C4" s="45">
        <v>0</v>
      </c>
      <c r="D4" s="45">
        <v>0</v>
      </c>
    </row>
    <row r="5" spans="1:11" x14ac:dyDescent="0.25">
      <c r="B5" t="str">
        <f>CONCATENATE(F5,G5,H5,I5,J5,K5)</f>
        <v xml:space="preserve">Test 1 5Mbps  @  R 1 (24 months) </v>
      </c>
      <c r="C5" s="45">
        <v>1</v>
      </c>
      <c r="D5" s="45">
        <v>1</v>
      </c>
      <c r="F5" t="s">
        <v>106</v>
      </c>
      <c r="G5" t="s">
        <v>67</v>
      </c>
      <c r="H5" t="s">
        <v>35</v>
      </c>
      <c r="I5" t="s">
        <v>36</v>
      </c>
      <c r="J5" s="45">
        <f>C5</f>
        <v>1</v>
      </c>
      <c r="K5" t="s">
        <v>37</v>
      </c>
    </row>
    <row r="6" spans="1:11" x14ac:dyDescent="0.25">
      <c r="B6" t="str">
        <f t="shared" ref="B6:B7" si="0">CONCATENATE(F6,G6,H6,I6,J6,K6)</f>
        <v xml:space="preserve">Test 1 10Mbps  @  R 1 (24 months) </v>
      </c>
      <c r="C6" s="45">
        <v>1</v>
      </c>
      <c r="D6" s="45">
        <v>1</v>
      </c>
      <c r="F6" t="s">
        <v>106</v>
      </c>
      <c r="G6" t="s">
        <v>33</v>
      </c>
      <c r="H6" t="s">
        <v>35</v>
      </c>
      <c r="I6" t="s">
        <v>36</v>
      </c>
      <c r="J6" s="45">
        <f>C6</f>
        <v>1</v>
      </c>
      <c r="K6" t="s">
        <v>37</v>
      </c>
    </row>
    <row r="7" spans="1:11" x14ac:dyDescent="0.25">
      <c r="B7" t="str">
        <f t="shared" si="0"/>
        <v xml:space="preserve">Test 1 20Mbps  @  R 1 (24 months) </v>
      </c>
      <c r="C7" s="45">
        <v>1</v>
      </c>
      <c r="D7" s="45">
        <v>1</v>
      </c>
      <c r="F7" t="s">
        <v>106</v>
      </c>
      <c r="G7" t="s">
        <v>38</v>
      </c>
      <c r="H7" t="s">
        <v>35</v>
      </c>
      <c r="I7" t="s">
        <v>36</v>
      </c>
      <c r="J7" s="45">
        <f>C7</f>
        <v>1</v>
      </c>
      <c r="K7" t="s">
        <v>37</v>
      </c>
    </row>
    <row r="10" spans="1:11" s="44" customFormat="1" x14ac:dyDescent="0.25">
      <c r="A10" s="44" t="s">
        <v>107</v>
      </c>
      <c r="C10" s="48" t="s">
        <v>31</v>
      </c>
      <c r="D10" s="48" t="s">
        <v>32</v>
      </c>
      <c r="F10" s="44" t="s">
        <v>68</v>
      </c>
      <c r="J10" s="48"/>
    </row>
    <row r="11" spans="1:11" x14ac:dyDescent="0.25">
      <c r="B11" t="s">
        <v>20</v>
      </c>
      <c r="C11" s="45">
        <v>0</v>
      </c>
      <c r="D11" s="45">
        <v>0</v>
      </c>
    </row>
    <row r="12" spans="1:11" x14ac:dyDescent="0.25">
      <c r="B12" t="str">
        <f t="shared" ref="B12:B23" si="1">CONCATENATE(F12,G12,H12,I12,J12,K12)</f>
        <v xml:space="preserve">Test 2 2Mbps @  R 1 (month to month) </v>
      </c>
      <c r="C12" s="45">
        <v>1</v>
      </c>
      <c r="D12" s="45">
        <v>1</v>
      </c>
      <c r="F12" t="s">
        <v>111</v>
      </c>
      <c r="G12" t="s">
        <v>69</v>
      </c>
      <c r="H12" t="s">
        <v>35</v>
      </c>
      <c r="I12" t="s">
        <v>36</v>
      </c>
      <c r="J12" s="45">
        <f>C12</f>
        <v>1</v>
      </c>
      <c r="K12" t="s">
        <v>61</v>
      </c>
    </row>
    <row r="13" spans="1:11" x14ac:dyDescent="0.25">
      <c r="B13" t="str">
        <f t="shared" si="1"/>
        <v xml:space="preserve">Test 2 4Mbps @  R 1 (month to month) </v>
      </c>
      <c r="C13" s="45">
        <v>1</v>
      </c>
      <c r="D13" s="45">
        <v>1</v>
      </c>
      <c r="F13" t="s">
        <v>111</v>
      </c>
      <c r="G13" t="s">
        <v>70</v>
      </c>
      <c r="H13" t="s">
        <v>35</v>
      </c>
      <c r="I13" t="s">
        <v>36</v>
      </c>
      <c r="J13" s="45">
        <f>C13</f>
        <v>1</v>
      </c>
      <c r="K13" t="s">
        <v>61</v>
      </c>
    </row>
    <row r="14" spans="1:11" x14ac:dyDescent="0.25">
      <c r="B14" t="str">
        <f t="shared" si="1"/>
        <v xml:space="preserve">Test 2 6Mbps @  R 1 (month to month) </v>
      </c>
      <c r="C14" s="45">
        <v>1</v>
      </c>
      <c r="D14" s="45">
        <v>1</v>
      </c>
      <c r="F14" t="s">
        <v>111</v>
      </c>
      <c r="G14" t="s">
        <v>71</v>
      </c>
      <c r="H14" t="s">
        <v>35</v>
      </c>
      <c r="I14" t="s">
        <v>36</v>
      </c>
      <c r="J14" s="45">
        <f t="shared" ref="J14:J23" si="2">C14</f>
        <v>1</v>
      </c>
      <c r="K14" t="s">
        <v>61</v>
      </c>
    </row>
    <row r="15" spans="1:11" x14ac:dyDescent="0.25">
      <c r="B15" t="str">
        <f t="shared" si="1"/>
        <v xml:space="preserve">Test 2 8Mbps @  R 1 (month to month) </v>
      </c>
      <c r="C15" s="45">
        <v>1</v>
      </c>
      <c r="D15" s="45">
        <v>1</v>
      </c>
      <c r="F15" t="s">
        <v>111</v>
      </c>
      <c r="G15" t="s">
        <v>72</v>
      </c>
      <c r="H15" t="s">
        <v>35</v>
      </c>
      <c r="I15" t="s">
        <v>36</v>
      </c>
      <c r="J15" s="45">
        <f t="shared" si="2"/>
        <v>1</v>
      </c>
      <c r="K15" t="s">
        <v>61</v>
      </c>
    </row>
    <row r="16" spans="1:11" x14ac:dyDescent="0.25">
      <c r="B16" t="str">
        <f t="shared" si="1"/>
        <v xml:space="preserve">Test 2 10Mbps @  R 1 (month to month) </v>
      </c>
      <c r="C16" s="45">
        <v>1</v>
      </c>
      <c r="D16" s="45">
        <v>1</v>
      </c>
      <c r="F16" t="s">
        <v>111</v>
      </c>
      <c r="G16" t="s">
        <v>73</v>
      </c>
      <c r="H16" t="s">
        <v>35</v>
      </c>
      <c r="I16" t="s">
        <v>36</v>
      </c>
      <c r="J16" s="45">
        <f t="shared" si="2"/>
        <v>1</v>
      </c>
      <c r="K16" t="s">
        <v>61</v>
      </c>
    </row>
    <row r="17" spans="1:11" x14ac:dyDescent="0.25">
      <c r="B17" t="str">
        <f t="shared" si="1"/>
        <v xml:space="preserve">Test 2 20Mbps @  R 1 (month to month) </v>
      </c>
      <c r="C17" s="45">
        <v>1</v>
      </c>
      <c r="D17" s="45">
        <v>1</v>
      </c>
      <c r="F17" t="s">
        <v>111</v>
      </c>
      <c r="G17" t="s">
        <v>74</v>
      </c>
      <c r="H17" t="s">
        <v>35</v>
      </c>
      <c r="I17" t="s">
        <v>36</v>
      </c>
      <c r="J17" s="45">
        <f t="shared" si="2"/>
        <v>1</v>
      </c>
      <c r="K17" t="s">
        <v>61</v>
      </c>
    </row>
    <row r="18" spans="1:11" x14ac:dyDescent="0.25">
      <c r="B18" t="str">
        <f t="shared" si="1"/>
        <v xml:space="preserve">Test 2 2Mbps @  R 1 (month to month) </v>
      </c>
      <c r="C18" s="45">
        <v>1</v>
      </c>
      <c r="D18" s="45">
        <v>1</v>
      </c>
      <c r="F18" t="s">
        <v>111</v>
      </c>
      <c r="G18" t="s">
        <v>69</v>
      </c>
      <c r="H18" t="s">
        <v>35</v>
      </c>
      <c r="I18" t="s">
        <v>36</v>
      </c>
      <c r="J18" s="45">
        <f t="shared" si="2"/>
        <v>1</v>
      </c>
      <c r="K18" t="s">
        <v>61</v>
      </c>
    </row>
    <row r="19" spans="1:11" x14ac:dyDescent="0.25">
      <c r="B19" t="str">
        <f t="shared" si="1"/>
        <v xml:space="preserve">Test 2 4Mbps @  R 1 (month to month) </v>
      </c>
      <c r="C19" s="45">
        <v>1</v>
      </c>
      <c r="D19" s="45">
        <v>1</v>
      </c>
      <c r="F19" t="s">
        <v>111</v>
      </c>
      <c r="G19" t="s">
        <v>70</v>
      </c>
      <c r="H19" t="s">
        <v>35</v>
      </c>
      <c r="I19" t="s">
        <v>36</v>
      </c>
      <c r="J19" s="45">
        <f t="shared" si="2"/>
        <v>1</v>
      </c>
      <c r="K19" t="s">
        <v>61</v>
      </c>
    </row>
    <row r="20" spans="1:11" x14ac:dyDescent="0.25">
      <c r="B20" t="str">
        <f t="shared" si="1"/>
        <v xml:space="preserve">Test 2 6Mbps @  R 1 (month to month) </v>
      </c>
      <c r="C20" s="45">
        <v>1</v>
      </c>
      <c r="D20" s="45">
        <v>1</v>
      </c>
      <c r="F20" t="s">
        <v>111</v>
      </c>
      <c r="G20" t="s">
        <v>71</v>
      </c>
      <c r="H20" t="s">
        <v>35</v>
      </c>
      <c r="I20" t="s">
        <v>36</v>
      </c>
      <c r="J20" s="45">
        <f t="shared" si="2"/>
        <v>1</v>
      </c>
      <c r="K20" t="s">
        <v>61</v>
      </c>
    </row>
    <row r="21" spans="1:11" x14ac:dyDescent="0.25">
      <c r="B21" t="str">
        <f t="shared" si="1"/>
        <v xml:space="preserve">Test 2 8Mbps @  R 1 (month to month) </v>
      </c>
      <c r="C21" s="45">
        <v>1</v>
      </c>
      <c r="D21" s="45">
        <v>1</v>
      </c>
      <c r="F21" t="s">
        <v>111</v>
      </c>
      <c r="G21" t="s">
        <v>72</v>
      </c>
      <c r="H21" t="s">
        <v>35</v>
      </c>
      <c r="I21" t="s">
        <v>36</v>
      </c>
      <c r="J21" s="45">
        <f t="shared" si="2"/>
        <v>1</v>
      </c>
      <c r="K21" t="s">
        <v>61</v>
      </c>
    </row>
    <row r="22" spans="1:11" x14ac:dyDescent="0.25">
      <c r="B22" t="str">
        <f t="shared" si="1"/>
        <v xml:space="preserve">Test 2 10Mbps @  R 1 (month to month) </v>
      </c>
      <c r="C22" s="45">
        <v>1</v>
      </c>
      <c r="D22" s="45">
        <v>1</v>
      </c>
      <c r="F22" t="s">
        <v>111</v>
      </c>
      <c r="G22" t="s">
        <v>73</v>
      </c>
      <c r="H22" t="s">
        <v>35</v>
      </c>
      <c r="I22" t="s">
        <v>36</v>
      </c>
      <c r="J22" s="45">
        <f t="shared" si="2"/>
        <v>1</v>
      </c>
      <c r="K22" t="s">
        <v>61</v>
      </c>
    </row>
    <row r="23" spans="1:11" x14ac:dyDescent="0.25">
      <c r="B23" t="str">
        <f t="shared" si="1"/>
        <v xml:space="preserve">Test 2 20Mbps @  R 1 (month to month) </v>
      </c>
      <c r="C23" s="45">
        <v>1</v>
      </c>
      <c r="D23" s="45">
        <v>1</v>
      </c>
      <c r="F23" t="s">
        <v>111</v>
      </c>
      <c r="G23" t="s">
        <v>74</v>
      </c>
      <c r="H23" t="s">
        <v>35</v>
      </c>
      <c r="I23" t="s">
        <v>36</v>
      </c>
      <c r="J23" s="45">
        <f t="shared" si="2"/>
        <v>1</v>
      </c>
      <c r="K23" t="s">
        <v>61</v>
      </c>
    </row>
    <row r="26" spans="1:11" s="44" customFormat="1" x14ac:dyDescent="0.25">
      <c r="A26" s="44" t="s">
        <v>108</v>
      </c>
      <c r="C26" s="48" t="s">
        <v>31</v>
      </c>
      <c r="D26" s="48" t="s">
        <v>32</v>
      </c>
      <c r="F26" s="44" t="s">
        <v>75</v>
      </c>
      <c r="J26" s="48"/>
    </row>
    <row r="27" spans="1:11" x14ac:dyDescent="0.25">
      <c r="B27" t="s">
        <v>20</v>
      </c>
      <c r="C27" s="45">
        <v>0</v>
      </c>
      <c r="D27" s="45">
        <v>0</v>
      </c>
    </row>
    <row r="28" spans="1:11" x14ac:dyDescent="0.25">
      <c r="B28" t="str">
        <f t="shared" ref="B28:B44" si="3">CONCATENATE(F28,G28,H28,I28,J28,K28)</f>
        <v xml:space="preserve">Test 32Mbps @  R 1 (24 Months) </v>
      </c>
      <c r="C28" s="45">
        <v>1</v>
      </c>
      <c r="D28" s="45">
        <v>1</v>
      </c>
      <c r="F28" t="s">
        <v>108</v>
      </c>
      <c r="G28" t="s">
        <v>69</v>
      </c>
      <c r="H28" t="s">
        <v>35</v>
      </c>
      <c r="I28" t="s">
        <v>36</v>
      </c>
      <c r="J28" s="45">
        <f t="shared" ref="J28:J44" si="4">C28</f>
        <v>1</v>
      </c>
      <c r="K28" t="s">
        <v>76</v>
      </c>
    </row>
    <row r="29" spans="1:11" x14ac:dyDescent="0.25">
      <c r="B29" t="str">
        <f t="shared" si="3"/>
        <v xml:space="preserve">Test 35Mbps @  R 1 (24 Months) </v>
      </c>
      <c r="C29" s="45">
        <v>1</v>
      </c>
      <c r="D29" s="45">
        <v>1</v>
      </c>
      <c r="F29" t="s">
        <v>108</v>
      </c>
      <c r="G29" t="s">
        <v>77</v>
      </c>
      <c r="H29" t="s">
        <v>35</v>
      </c>
      <c r="I29" t="s">
        <v>36</v>
      </c>
      <c r="J29" s="45">
        <f t="shared" si="4"/>
        <v>1</v>
      </c>
      <c r="K29" t="s">
        <v>76</v>
      </c>
    </row>
    <row r="30" spans="1:11" x14ac:dyDescent="0.25">
      <c r="B30" t="str">
        <f t="shared" si="3"/>
        <v xml:space="preserve">Test 310Mbps @  R 1 (24 Months) </v>
      </c>
      <c r="C30" s="45">
        <v>1</v>
      </c>
      <c r="D30" s="45">
        <v>1</v>
      </c>
      <c r="F30" t="s">
        <v>108</v>
      </c>
      <c r="G30" t="s">
        <v>73</v>
      </c>
      <c r="H30" t="s">
        <v>35</v>
      </c>
      <c r="I30" t="s">
        <v>36</v>
      </c>
      <c r="J30" s="45">
        <f t="shared" si="4"/>
        <v>1</v>
      </c>
      <c r="K30" t="s">
        <v>76</v>
      </c>
    </row>
    <row r="31" spans="1:11" x14ac:dyDescent="0.25">
      <c r="B31" t="str">
        <f t="shared" si="3"/>
        <v xml:space="preserve">Test 315Mbps @  R 1 (24 Months) </v>
      </c>
      <c r="C31" s="45">
        <v>1</v>
      </c>
      <c r="D31" s="45">
        <v>1</v>
      </c>
      <c r="F31" t="s">
        <v>108</v>
      </c>
      <c r="G31" t="s">
        <v>78</v>
      </c>
      <c r="H31" t="s">
        <v>35</v>
      </c>
      <c r="I31" t="s">
        <v>36</v>
      </c>
      <c r="J31" s="45">
        <f t="shared" si="4"/>
        <v>1</v>
      </c>
      <c r="K31" t="s">
        <v>76</v>
      </c>
    </row>
    <row r="32" spans="1:11" x14ac:dyDescent="0.25">
      <c r="B32" t="str">
        <f t="shared" si="3"/>
        <v xml:space="preserve">Test 320Mbps @  R 1 (24 Months) </v>
      </c>
      <c r="C32" s="45">
        <v>1</v>
      </c>
      <c r="D32" s="45">
        <v>1</v>
      </c>
      <c r="F32" t="s">
        <v>108</v>
      </c>
      <c r="G32" t="s">
        <v>74</v>
      </c>
      <c r="H32" t="s">
        <v>35</v>
      </c>
      <c r="I32" t="s">
        <v>36</v>
      </c>
      <c r="J32" s="45">
        <f t="shared" si="4"/>
        <v>1</v>
      </c>
      <c r="K32" t="s">
        <v>76</v>
      </c>
    </row>
    <row r="33" spans="1:11" x14ac:dyDescent="0.25">
      <c r="B33" t="str">
        <f t="shared" si="3"/>
        <v xml:space="preserve">Test 325Mbps @  R 1 (24 Months) </v>
      </c>
      <c r="C33" s="45">
        <v>1</v>
      </c>
      <c r="D33" s="45">
        <v>1</v>
      </c>
      <c r="F33" t="s">
        <v>108</v>
      </c>
      <c r="G33" t="s">
        <v>79</v>
      </c>
      <c r="H33" t="s">
        <v>35</v>
      </c>
      <c r="I33" t="s">
        <v>36</v>
      </c>
      <c r="J33" s="45">
        <f t="shared" si="4"/>
        <v>1</v>
      </c>
      <c r="K33" t="s">
        <v>76</v>
      </c>
    </row>
    <row r="34" spans="1:11" x14ac:dyDescent="0.25">
      <c r="B34" t="str">
        <f t="shared" si="3"/>
        <v xml:space="preserve">Test 330Mbps @  R 1 (24 Months) </v>
      </c>
      <c r="C34" s="45">
        <v>1</v>
      </c>
      <c r="D34" s="45">
        <v>1</v>
      </c>
      <c r="F34" t="s">
        <v>108</v>
      </c>
      <c r="G34" t="s">
        <v>80</v>
      </c>
      <c r="H34" t="s">
        <v>35</v>
      </c>
      <c r="I34" t="s">
        <v>36</v>
      </c>
      <c r="J34" s="45">
        <f t="shared" si="4"/>
        <v>1</v>
      </c>
      <c r="K34" t="s">
        <v>76</v>
      </c>
    </row>
    <row r="35" spans="1:11" x14ac:dyDescent="0.25">
      <c r="B35" t="str">
        <f t="shared" si="3"/>
        <v xml:space="preserve">Test 350Mbps @  R 1 (24 Months) </v>
      </c>
      <c r="C35" s="45">
        <v>1</v>
      </c>
      <c r="D35" s="45">
        <v>1</v>
      </c>
      <c r="F35" t="s">
        <v>108</v>
      </c>
      <c r="G35" t="s">
        <v>81</v>
      </c>
      <c r="H35" t="s">
        <v>35</v>
      </c>
      <c r="I35" t="s">
        <v>36</v>
      </c>
      <c r="J35" s="45">
        <f t="shared" si="4"/>
        <v>1</v>
      </c>
      <c r="K35" t="s">
        <v>76</v>
      </c>
    </row>
    <row r="36" spans="1:11" x14ac:dyDescent="0.25">
      <c r="B36" t="str">
        <f t="shared" si="3"/>
        <v xml:space="preserve">Test 3100Mbps @  R 1 (24 Months) </v>
      </c>
      <c r="C36" s="45">
        <v>1</v>
      </c>
      <c r="D36" s="45">
        <v>1</v>
      </c>
      <c r="F36" t="s">
        <v>108</v>
      </c>
      <c r="G36" t="s">
        <v>82</v>
      </c>
      <c r="H36" t="s">
        <v>35</v>
      </c>
      <c r="I36" t="s">
        <v>36</v>
      </c>
      <c r="J36" s="45">
        <f t="shared" si="4"/>
        <v>1</v>
      </c>
      <c r="K36" t="s">
        <v>76</v>
      </c>
    </row>
    <row r="37" spans="1:11" x14ac:dyDescent="0.25">
      <c r="B37" t="str">
        <f t="shared" si="3"/>
        <v xml:space="preserve">Test 32Mbps @  R 1 (24 Months) </v>
      </c>
      <c r="C37" s="45">
        <v>1</v>
      </c>
      <c r="D37" s="45">
        <v>1</v>
      </c>
      <c r="F37" t="s">
        <v>108</v>
      </c>
      <c r="G37" t="s">
        <v>69</v>
      </c>
      <c r="H37" t="s">
        <v>35</v>
      </c>
      <c r="I37" t="s">
        <v>36</v>
      </c>
      <c r="J37" s="45">
        <f t="shared" si="4"/>
        <v>1</v>
      </c>
      <c r="K37" t="s">
        <v>76</v>
      </c>
    </row>
    <row r="38" spans="1:11" x14ac:dyDescent="0.25">
      <c r="B38" t="str">
        <f t="shared" si="3"/>
        <v xml:space="preserve">Test 35Mbps @  R 1 (24 Months) </v>
      </c>
      <c r="C38" s="45">
        <v>1</v>
      </c>
      <c r="D38" s="45">
        <v>1</v>
      </c>
      <c r="F38" t="s">
        <v>108</v>
      </c>
      <c r="G38" t="s">
        <v>77</v>
      </c>
      <c r="H38" t="s">
        <v>35</v>
      </c>
      <c r="I38" t="s">
        <v>36</v>
      </c>
      <c r="J38" s="45">
        <f t="shared" si="4"/>
        <v>1</v>
      </c>
      <c r="K38" t="s">
        <v>76</v>
      </c>
    </row>
    <row r="39" spans="1:11" x14ac:dyDescent="0.25">
      <c r="B39" t="str">
        <f t="shared" si="3"/>
        <v xml:space="preserve">Test 310Mbps @  R 1 (24 Months) </v>
      </c>
      <c r="C39" s="45">
        <v>1</v>
      </c>
      <c r="D39" s="45">
        <v>1</v>
      </c>
      <c r="F39" t="s">
        <v>108</v>
      </c>
      <c r="G39" t="s">
        <v>73</v>
      </c>
      <c r="H39" t="s">
        <v>35</v>
      </c>
      <c r="I39" t="s">
        <v>36</v>
      </c>
      <c r="J39" s="45">
        <f t="shared" si="4"/>
        <v>1</v>
      </c>
      <c r="K39" t="s">
        <v>76</v>
      </c>
    </row>
    <row r="40" spans="1:11" x14ac:dyDescent="0.25">
      <c r="B40" t="str">
        <f t="shared" si="3"/>
        <v xml:space="preserve">Test 315Mbps @  R 1 (24 Months) </v>
      </c>
      <c r="C40" s="45">
        <v>1</v>
      </c>
      <c r="D40" s="45">
        <v>1</v>
      </c>
      <c r="F40" t="s">
        <v>108</v>
      </c>
      <c r="G40" t="s">
        <v>78</v>
      </c>
      <c r="H40" t="s">
        <v>35</v>
      </c>
      <c r="I40" t="s">
        <v>36</v>
      </c>
      <c r="J40" s="45">
        <f t="shared" si="4"/>
        <v>1</v>
      </c>
      <c r="K40" t="s">
        <v>76</v>
      </c>
    </row>
    <row r="41" spans="1:11" x14ac:dyDescent="0.25">
      <c r="B41" t="str">
        <f t="shared" si="3"/>
        <v xml:space="preserve">Test 320Mbps @  R 1 (24 Months) </v>
      </c>
      <c r="C41" s="45">
        <v>1</v>
      </c>
      <c r="D41" s="45">
        <v>1</v>
      </c>
      <c r="F41" t="s">
        <v>108</v>
      </c>
      <c r="G41" t="s">
        <v>74</v>
      </c>
      <c r="H41" t="s">
        <v>35</v>
      </c>
      <c r="I41" t="s">
        <v>36</v>
      </c>
      <c r="J41" s="45">
        <f t="shared" si="4"/>
        <v>1</v>
      </c>
      <c r="K41" t="s">
        <v>76</v>
      </c>
    </row>
    <row r="42" spans="1:11" x14ac:dyDescent="0.25">
      <c r="B42" t="str">
        <f t="shared" si="3"/>
        <v xml:space="preserve">Test 330Mbps @  R 1 (24 Months) </v>
      </c>
      <c r="C42" s="45">
        <v>1</v>
      </c>
      <c r="D42" s="45">
        <v>1</v>
      </c>
      <c r="F42" t="s">
        <v>108</v>
      </c>
      <c r="G42" t="s">
        <v>80</v>
      </c>
      <c r="H42" t="s">
        <v>35</v>
      </c>
      <c r="I42" t="s">
        <v>36</v>
      </c>
      <c r="J42" s="45">
        <f t="shared" si="4"/>
        <v>1</v>
      </c>
      <c r="K42" t="s">
        <v>76</v>
      </c>
    </row>
    <row r="43" spans="1:11" x14ac:dyDescent="0.25">
      <c r="B43" t="str">
        <f t="shared" si="3"/>
        <v xml:space="preserve">Test 350Mbps @  R 1 (24 Months) </v>
      </c>
      <c r="C43" s="45">
        <v>1</v>
      </c>
      <c r="D43" s="45">
        <v>1</v>
      </c>
      <c r="F43" t="s">
        <v>108</v>
      </c>
      <c r="G43" t="s">
        <v>81</v>
      </c>
      <c r="H43" t="s">
        <v>35</v>
      </c>
      <c r="I43" t="s">
        <v>36</v>
      </c>
      <c r="J43" s="45">
        <f t="shared" si="4"/>
        <v>1</v>
      </c>
      <c r="K43" t="s">
        <v>76</v>
      </c>
    </row>
    <row r="44" spans="1:11" x14ac:dyDescent="0.25">
      <c r="B44" t="str">
        <f t="shared" si="3"/>
        <v xml:space="preserve">Test 3100Mbps @  R 1 (24 Months) </v>
      </c>
      <c r="C44" s="45">
        <v>1</v>
      </c>
      <c r="D44" s="45">
        <v>1</v>
      </c>
      <c r="F44" t="s">
        <v>108</v>
      </c>
      <c r="G44" t="s">
        <v>82</v>
      </c>
      <c r="H44" t="s">
        <v>35</v>
      </c>
      <c r="I44" t="s">
        <v>36</v>
      </c>
      <c r="J44" s="45">
        <f t="shared" si="4"/>
        <v>1</v>
      </c>
      <c r="K44" t="s">
        <v>76</v>
      </c>
    </row>
    <row r="47" spans="1:11" s="44" customFormat="1" x14ac:dyDescent="0.25">
      <c r="A47" s="44" t="s">
        <v>109</v>
      </c>
      <c r="C47" s="48" t="s">
        <v>31</v>
      </c>
      <c r="D47" s="48" t="s">
        <v>32</v>
      </c>
      <c r="F47" s="44" t="s">
        <v>83</v>
      </c>
      <c r="G47" s="44" t="s">
        <v>13</v>
      </c>
      <c r="I47" s="44" t="s">
        <v>13</v>
      </c>
      <c r="J47" s="48"/>
    </row>
    <row r="48" spans="1:11" x14ac:dyDescent="0.25">
      <c r="B48" t="s">
        <v>100</v>
      </c>
      <c r="C48" s="45">
        <v>0</v>
      </c>
      <c r="D48" s="45">
        <v>0</v>
      </c>
      <c r="H48" s="45"/>
      <c r="J48"/>
    </row>
    <row r="49" spans="2:11" x14ac:dyDescent="0.25">
      <c r="B49" t="str">
        <f t="shared" ref="B49:B57" si="5">CONCATENATE(F49,G49,H49,I49,J49,K49)</f>
        <v xml:space="preserve">Test 410Mbps @  R 1 (24 Months) </v>
      </c>
      <c r="C49" s="45">
        <v>1</v>
      </c>
      <c r="D49" s="45">
        <v>1</v>
      </c>
      <c r="F49" t="s">
        <v>109</v>
      </c>
      <c r="G49" t="s">
        <v>73</v>
      </c>
      <c r="H49" s="45" t="s">
        <v>35</v>
      </c>
      <c r="I49" t="s">
        <v>36</v>
      </c>
      <c r="J49" s="46">
        <f>C49</f>
        <v>1</v>
      </c>
      <c r="K49" t="s">
        <v>76</v>
      </c>
    </row>
    <row r="50" spans="2:11" x14ac:dyDescent="0.25">
      <c r="B50" t="str">
        <f t="shared" si="5"/>
        <v xml:space="preserve">Test 425Mbps @  R 1 (24 Months) </v>
      </c>
      <c r="C50" s="45">
        <v>1</v>
      </c>
      <c r="D50" s="45">
        <v>1</v>
      </c>
      <c r="F50" t="s">
        <v>109</v>
      </c>
      <c r="G50" t="s">
        <v>79</v>
      </c>
      <c r="H50" s="45" t="s">
        <v>35</v>
      </c>
      <c r="I50" t="s">
        <v>36</v>
      </c>
      <c r="J50" s="46">
        <f t="shared" ref="J50:J57" si="6">C50</f>
        <v>1</v>
      </c>
      <c r="K50" t="s">
        <v>76</v>
      </c>
    </row>
    <row r="51" spans="2:11" x14ac:dyDescent="0.25">
      <c r="B51" t="str">
        <f t="shared" si="5"/>
        <v xml:space="preserve">Test 450Mbps @  R 1 (24 Months) </v>
      </c>
      <c r="C51" s="45">
        <v>1</v>
      </c>
      <c r="D51" s="45">
        <v>1</v>
      </c>
      <c r="F51" t="s">
        <v>109</v>
      </c>
      <c r="G51" t="s">
        <v>81</v>
      </c>
      <c r="H51" s="45" t="s">
        <v>35</v>
      </c>
      <c r="I51" t="s">
        <v>36</v>
      </c>
      <c r="J51" s="46">
        <f t="shared" si="6"/>
        <v>1</v>
      </c>
      <c r="K51" t="s">
        <v>76</v>
      </c>
    </row>
    <row r="52" spans="2:11" x14ac:dyDescent="0.25">
      <c r="B52" t="str">
        <f t="shared" si="5"/>
        <v xml:space="preserve">Test 4100Mbps @  R 1 (24 Months) </v>
      </c>
      <c r="C52" s="45">
        <v>1</v>
      </c>
      <c r="D52" s="45">
        <v>1</v>
      </c>
      <c r="F52" t="s">
        <v>109</v>
      </c>
      <c r="G52" t="s">
        <v>82</v>
      </c>
      <c r="H52" s="45" t="s">
        <v>35</v>
      </c>
      <c r="I52" t="s">
        <v>36</v>
      </c>
      <c r="J52" s="46">
        <f t="shared" si="6"/>
        <v>1</v>
      </c>
      <c r="K52" t="s">
        <v>76</v>
      </c>
    </row>
    <row r="53" spans="2:11" x14ac:dyDescent="0.25">
      <c r="B53" t="str">
        <f t="shared" si="5"/>
        <v xml:space="preserve">Test 4150Mbps @  R 1 (24 Months) </v>
      </c>
      <c r="C53" s="45">
        <v>1</v>
      </c>
      <c r="D53" s="45">
        <v>1</v>
      </c>
      <c r="F53" t="s">
        <v>109</v>
      </c>
      <c r="G53" t="s">
        <v>84</v>
      </c>
      <c r="H53" s="45" t="s">
        <v>35</v>
      </c>
      <c r="I53" t="s">
        <v>36</v>
      </c>
      <c r="J53" s="46">
        <f t="shared" si="6"/>
        <v>1</v>
      </c>
      <c r="K53" t="s">
        <v>76</v>
      </c>
    </row>
    <row r="54" spans="2:11" x14ac:dyDescent="0.25">
      <c r="B54" t="str">
        <f t="shared" si="5"/>
        <v xml:space="preserve">Test 4200Mbps @  R 1 (24 Months) </v>
      </c>
      <c r="C54" s="45">
        <v>1</v>
      </c>
      <c r="D54" s="45">
        <v>1</v>
      </c>
      <c r="F54" t="s">
        <v>109</v>
      </c>
      <c r="G54" t="s">
        <v>85</v>
      </c>
      <c r="H54" s="45" t="s">
        <v>35</v>
      </c>
      <c r="I54" t="s">
        <v>36</v>
      </c>
      <c r="J54" s="46">
        <f t="shared" si="6"/>
        <v>1</v>
      </c>
      <c r="K54" t="s">
        <v>76</v>
      </c>
    </row>
    <row r="55" spans="2:11" x14ac:dyDescent="0.25">
      <c r="B55" t="str">
        <f t="shared" si="5"/>
        <v xml:space="preserve">Test 4300Mbps @  R 1 (24 Months) </v>
      </c>
      <c r="C55" s="45">
        <v>1</v>
      </c>
      <c r="D55" s="45">
        <v>1</v>
      </c>
      <c r="F55" t="s">
        <v>109</v>
      </c>
      <c r="G55" t="s">
        <v>86</v>
      </c>
      <c r="H55" s="45" t="s">
        <v>35</v>
      </c>
      <c r="I55" t="s">
        <v>36</v>
      </c>
      <c r="J55" s="46">
        <f t="shared" si="6"/>
        <v>1</v>
      </c>
      <c r="K55" t="s">
        <v>76</v>
      </c>
    </row>
    <row r="56" spans="2:11" x14ac:dyDescent="0.25">
      <c r="B56" t="str">
        <f t="shared" si="5"/>
        <v xml:space="preserve">Test 4400Mbps @  R 1 (24 Months) </v>
      </c>
      <c r="C56" s="45">
        <v>1</v>
      </c>
      <c r="D56" s="45">
        <v>1</v>
      </c>
      <c r="F56" t="s">
        <v>109</v>
      </c>
      <c r="G56" t="s">
        <v>87</v>
      </c>
      <c r="H56" s="45" t="s">
        <v>35</v>
      </c>
      <c r="I56" t="s">
        <v>36</v>
      </c>
      <c r="J56" s="46">
        <f t="shared" si="6"/>
        <v>1</v>
      </c>
      <c r="K56" t="s">
        <v>76</v>
      </c>
    </row>
    <row r="57" spans="2:11" x14ac:dyDescent="0.25">
      <c r="B57" t="str">
        <f t="shared" si="5"/>
        <v xml:space="preserve">Test 4500Mbps @  R 1 (24 Months) </v>
      </c>
      <c r="C57" s="45">
        <v>1</v>
      </c>
      <c r="D57" s="45">
        <v>1</v>
      </c>
      <c r="F57" t="s">
        <v>109</v>
      </c>
      <c r="G57" t="s">
        <v>88</v>
      </c>
      <c r="H57" s="45" t="s">
        <v>35</v>
      </c>
      <c r="I57" t="s">
        <v>36</v>
      </c>
      <c r="J57" s="46">
        <f t="shared" si="6"/>
        <v>1</v>
      </c>
      <c r="K57" t="s">
        <v>76</v>
      </c>
    </row>
    <row r="58" spans="2:11" x14ac:dyDescent="0.25">
      <c r="H58" s="45"/>
      <c r="J58"/>
    </row>
    <row r="59" spans="2:11" x14ac:dyDescent="0.25">
      <c r="I59" s="45"/>
      <c r="J59"/>
    </row>
  </sheetData>
  <customSheetViews>
    <customSheetView guid="{4383C486-E321-4DEF-86E6-00AB613FB08E}" scale="85" state="hidden">
      <selection activeCell="B49" sqref="B49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zoomScale="85" zoomScaleNormal="85" workbookViewId="0">
      <selection activeCell="I122" sqref="I122:P122"/>
    </sheetView>
  </sheetViews>
  <sheetFormatPr defaultRowHeight="15" x14ac:dyDescent="0.25"/>
  <cols>
    <col min="1" max="1" width="19.5703125" bestFit="1" customWidth="1"/>
    <col min="2" max="2" width="61.28515625" bestFit="1" customWidth="1"/>
    <col min="3" max="3" width="9.42578125" style="45" bestFit="1" customWidth="1"/>
    <col min="4" max="4" width="16.140625" style="45" bestFit="1" customWidth="1"/>
    <col min="5" max="5" width="31.7109375" bestFit="1" customWidth="1"/>
    <col min="6" max="6" width="7.28515625" bestFit="1" customWidth="1"/>
    <col min="7" max="7" width="3.7109375" bestFit="1" customWidth="1"/>
    <col min="8" max="8" width="4.42578125" bestFit="1" customWidth="1"/>
    <col min="9" max="9" width="15" style="45" customWidth="1"/>
    <col min="10" max="10" width="18" bestFit="1" customWidth="1"/>
    <col min="11" max="11" width="12.42578125" bestFit="1" customWidth="1"/>
  </cols>
  <sheetData>
    <row r="1" spans="1:10" ht="28.5" x14ac:dyDescent="0.45">
      <c r="A1" s="43" t="s">
        <v>112</v>
      </c>
    </row>
    <row r="3" spans="1:10" x14ac:dyDescent="0.25">
      <c r="A3" s="44" t="s">
        <v>106</v>
      </c>
      <c r="B3" s="44" t="s">
        <v>49</v>
      </c>
      <c r="C3" s="48" t="s">
        <v>50</v>
      </c>
      <c r="D3" s="48" t="s">
        <v>2</v>
      </c>
      <c r="E3" s="44"/>
    </row>
    <row r="4" spans="1:10" x14ac:dyDescent="0.25">
      <c r="B4" t="s">
        <v>20</v>
      </c>
      <c r="C4" s="45">
        <v>0</v>
      </c>
      <c r="D4" s="45">
        <v>0</v>
      </c>
      <c r="I4" s="45" t="s">
        <v>50</v>
      </c>
    </row>
    <row r="5" spans="1:10" x14ac:dyDescent="0.25">
      <c r="B5" t="str">
        <f>CONCATENATE(E5,F5,G5,H5,I5,J5)</f>
        <v xml:space="preserve">Test 1 5GB  @  R 1 (24 months) </v>
      </c>
      <c r="C5" s="45">
        <v>1</v>
      </c>
      <c r="D5" s="45">
        <v>0</v>
      </c>
      <c r="E5" t="s">
        <v>106</v>
      </c>
      <c r="F5" t="s">
        <v>51</v>
      </c>
      <c r="G5" t="s">
        <v>35</v>
      </c>
      <c r="H5" t="s">
        <v>36</v>
      </c>
      <c r="I5" s="45">
        <f t="shared" ref="I5:I10" si="0">C5</f>
        <v>1</v>
      </c>
      <c r="J5" t="s">
        <v>37</v>
      </c>
    </row>
    <row r="6" spans="1:10" x14ac:dyDescent="0.25">
      <c r="B6" t="str">
        <f t="shared" ref="B6:B10" si="1">CONCATENATE(E6,F6,G6,H6,I6,J6)</f>
        <v xml:space="preserve">Test 1 10GB  @  R 1 (24 months) </v>
      </c>
      <c r="C6" s="45">
        <v>1</v>
      </c>
      <c r="D6" s="45">
        <v>0</v>
      </c>
      <c r="E6" t="s">
        <v>106</v>
      </c>
      <c r="F6" t="s">
        <v>52</v>
      </c>
      <c r="G6" t="s">
        <v>35</v>
      </c>
      <c r="H6" t="s">
        <v>36</v>
      </c>
      <c r="I6" s="45">
        <f t="shared" si="0"/>
        <v>1</v>
      </c>
      <c r="J6" t="s">
        <v>37</v>
      </c>
    </row>
    <row r="7" spans="1:10" x14ac:dyDescent="0.25">
      <c r="B7" t="str">
        <f t="shared" si="1"/>
        <v xml:space="preserve">Test 1 20GB  @  R 1 (24 months) </v>
      </c>
      <c r="C7" s="45">
        <v>1</v>
      </c>
      <c r="D7" s="45">
        <v>0</v>
      </c>
      <c r="E7" t="s">
        <v>106</v>
      </c>
      <c r="F7" t="s">
        <v>53</v>
      </c>
      <c r="G7" t="s">
        <v>35</v>
      </c>
      <c r="H7" t="s">
        <v>36</v>
      </c>
      <c r="I7" s="45">
        <f t="shared" si="0"/>
        <v>1</v>
      </c>
      <c r="J7" t="s">
        <v>37</v>
      </c>
    </row>
    <row r="8" spans="1:10" x14ac:dyDescent="0.25">
      <c r="B8" t="str">
        <f t="shared" si="1"/>
        <v xml:space="preserve">Test 1 30GB  @  R 1 (24 months) </v>
      </c>
      <c r="C8" s="45">
        <v>1</v>
      </c>
      <c r="D8" s="45">
        <v>0</v>
      </c>
      <c r="E8" t="s">
        <v>106</v>
      </c>
      <c r="F8" t="s">
        <v>54</v>
      </c>
      <c r="G8" t="s">
        <v>35</v>
      </c>
      <c r="H8" t="s">
        <v>36</v>
      </c>
      <c r="I8" s="45">
        <f t="shared" si="0"/>
        <v>1</v>
      </c>
      <c r="J8" t="s">
        <v>37</v>
      </c>
    </row>
    <row r="9" spans="1:10" x14ac:dyDescent="0.25">
      <c r="B9" t="str">
        <f t="shared" si="1"/>
        <v xml:space="preserve">Test 1 50GB  @  R 1 (24 months) </v>
      </c>
      <c r="C9" s="45">
        <v>1</v>
      </c>
      <c r="D9" s="45">
        <v>0</v>
      </c>
      <c r="E9" t="s">
        <v>106</v>
      </c>
      <c r="F9" t="s">
        <v>55</v>
      </c>
      <c r="G9" t="s">
        <v>35</v>
      </c>
      <c r="H9" t="s">
        <v>36</v>
      </c>
      <c r="I9" s="45">
        <f t="shared" si="0"/>
        <v>1</v>
      </c>
      <c r="J9" t="s">
        <v>37</v>
      </c>
    </row>
    <row r="10" spans="1:10" x14ac:dyDescent="0.25">
      <c r="B10" t="str">
        <f t="shared" si="1"/>
        <v xml:space="preserve">Test 1 100GB  @  R 1 (24 months) </v>
      </c>
      <c r="C10" s="45">
        <v>1</v>
      </c>
      <c r="D10" s="45">
        <v>0</v>
      </c>
      <c r="E10" t="s">
        <v>106</v>
      </c>
      <c r="F10" t="s">
        <v>56</v>
      </c>
      <c r="G10" t="s">
        <v>35</v>
      </c>
      <c r="H10" t="s">
        <v>36</v>
      </c>
      <c r="I10" s="45">
        <f t="shared" si="0"/>
        <v>1</v>
      </c>
      <c r="J10" t="s">
        <v>37</v>
      </c>
    </row>
    <row r="13" spans="1:10" s="44" customFormat="1" x14ac:dyDescent="0.25">
      <c r="A13" s="44" t="s">
        <v>107</v>
      </c>
      <c r="C13" s="48" t="s">
        <v>31</v>
      </c>
      <c r="D13" s="48" t="s">
        <v>32</v>
      </c>
      <c r="I13" s="48"/>
    </row>
    <row r="14" spans="1:10" x14ac:dyDescent="0.25">
      <c r="B14" t="s">
        <v>20</v>
      </c>
      <c r="C14" s="45">
        <v>0</v>
      </c>
      <c r="D14" s="45">
        <v>0</v>
      </c>
      <c r="I14" s="45" t="s">
        <v>50</v>
      </c>
    </row>
    <row r="15" spans="1:10" x14ac:dyDescent="0.25">
      <c r="B15" t="str">
        <f t="shared" ref="B15:B21" si="2">CONCATENATE(E15,F15,G15,H15,I15,J15)</f>
        <v xml:space="preserve">Test 2 5GB  @  R 1 (24 months) </v>
      </c>
      <c r="C15" s="45">
        <v>1</v>
      </c>
      <c r="D15" s="45">
        <v>0</v>
      </c>
      <c r="E15" t="s">
        <v>107</v>
      </c>
      <c r="F15" t="s">
        <v>51</v>
      </c>
      <c r="G15" t="s">
        <v>35</v>
      </c>
      <c r="H15" s="45" t="s">
        <v>36</v>
      </c>
      <c r="I15" s="45">
        <f t="shared" ref="I15:I21" si="3">C15</f>
        <v>1</v>
      </c>
      <c r="J15" t="s">
        <v>37</v>
      </c>
    </row>
    <row r="16" spans="1:10" x14ac:dyDescent="0.25">
      <c r="B16" t="str">
        <f t="shared" si="2"/>
        <v xml:space="preserve">Test 2 10GB  @  R 1 (24 months) </v>
      </c>
      <c r="C16" s="45">
        <v>1</v>
      </c>
      <c r="D16" s="45">
        <v>0</v>
      </c>
      <c r="E16" t="s">
        <v>107</v>
      </c>
      <c r="F16" t="s">
        <v>52</v>
      </c>
      <c r="G16" t="s">
        <v>35</v>
      </c>
      <c r="H16" s="45" t="s">
        <v>36</v>
      </c>
      <c r="I16" s="45">
        <f t="shared" si="3"/>
        <v>1</v>
      </c>
      <c r="J16" t="s">
        <v>37</v>
      </c>
    </row>
    <row r="17" spans="1:10" x14ac:dyDescent="0.25">
      <c r="B17" t="str">
        <f t="shared" si="2"/>
        <v xml:space="preserve">Test 2 20GB  @  R 1 (24 months) </v>
      </c>
      <c r="C17" s="45">
        <v>1</v>
      </c>
      <c r="D17" s="45">
        <v>0</v>
      </c>
      <c r="E17" t="s">
        <v>107</v>
      </c>
      <c r="F17" t="s">
        <v>53</v>
      </c>
      <c r="G17" t="s">
        <v>35</v>
      </c>
      <c r="H17" s="45" t="s">
        <v>36</v>
      </c>
      <c r="I17" s="45">
        <f t="shared" si="3"/>
        <v>1</v>
      </c>
      <c r="J17" t="s">
        <v>37</v>
      </c>
    </row>
    <row r="18" spans="1:10" x14ac:dyDescent="0.25">
      <c r="B18" t="str">
        <f t="shared" si="2"/>
        <v xml:space="preserve">Test 2 50GB  @  R 1 (24 months) </v>
      </c>
      <c r="C18" s="45">
        <v>1</v>
      </c>
      <c r="D18" s="45">
        <v>0</v>
      </c>
      <c r="E18" t="s">
        <v>107</v>
      </c>
      <c r="F18" t="s">
        <v>55</v>
      </c>
      <c r="G18" t="s">
        <v>35</v>
      </c>
      <c r="H18" s="45" t="s">
        <v>36</v>
      </c>
      <c r="I18" s="45">
        <f t="shared" si="3"/>
        <v>1</v>
      </c>
      <c r="J18" t="s">
        <v>37</v>
      </c>
    </row>
    <row r="19" spans="1:10" x14ac:dyDescent="0.25">
      <c r="B19" t="str">
        <f t="shared" si="2"/>
        <v xml:space="preserve">Test 2 100GB  @  R 1 (24 months) </v>
      </c>
      <c r="C19" s="45">
        <v>1</v>
      </c>
      <c r="D19" s="45">
        <v>0</v>
      </c>
      <c r="E19" t="s">
        <v>107</v>
      </c>
      <c r="F19" t="s">
        <v>56</v>
      </c>
      <c r="G19" t="s">
        <v>35</v>
      </c>
      <c r="H19" s="45" t="s">
        <v>36</v>
      </c>
      <c r="I19" s="45">
        <f t="shared" si="3"/>
        <v>1</v>
      </c>
      <c r="J19" t="s">
        <v>37</v>
      </c>
    </row>
    <row r="20" spans="1:10" x14ac:dyDescent="0.25">
      <c r="B20" t="str">
        <f t="shared" si="2"/>
        <v xml:space="preserve">Test 2 150GB  @  R 1 (24 months) </v>
      </c>
      <c r="C20" s="45">
        <v>1</v>
      </c>
      <c r="D20" s="45">
        <v>0</v>
      </c>
      <c r="E20" t="s">
        <v>107</v>
      </c>
      <c r="F20" t="s">
        <v>57</v>
      </c>
      <c r="G20" t="s">
        <v>35</v>
      </c>
      <c r="H20" s="45" t="s">
        <v>36</v>
      </c>
      <c r="I20" s="45">
        <f t="shared" si="3"/>
        <v>1</v>
      </c>
      <c r="J20" t="s">
        <v>37</v>
      </c>
    </row>
    <row r="21" spans="1:10" x14ac:dyDescent="0.25">
      <c r="B21" t="str">
        <f t="shared" si="2"/>
        <v xml:space="preserve">Test 2 200GB  @  R 1 (24 months) </v>
      </c>
      <c r="C21" s="45">
        <v>1</v>
      </c>
      <c r="D21" s="45">
        <v>0</v>
      </c>
      <c r="E21" t="s">
        <v>107</v>
      </c>
      <c r="F21" t="s">
        <v>58</v>
      </c>
      <c r="G21" t="s">
        <v>35</v>
      </c>
      <c r="H21" s="45" t="s">
        <v>36</v>
      </c>
      <c r="I21" s="45">
        <f t="shared" si="3"/>
        <v>1</v>
      </c>
      <c r="J21" t="s">
        <v>37</v>
      </c>
    </row>
    <row r="25" spans="1:10" s="44" customFormat="1" x14ac:dyDescent="0.25">
      <c r="A25" s="44" t="s">
        <v>108</v>
      </c>
      <c r="C25" s="48" t="s">
        <v>31</v>
      </c>
      <c r="D25" s="48" t="s">
        <v>32</v>
      </c>
      <c r="F25" s="44" t="s">
        <v>59</v>
      </c>
      <c r="I25" s="48"/>
      <c r="J25" s="44" t="s">
        <v>13</v>
      </c>
    </row>
    <row r="26" spans="1:10" x14ac:dyDescent="0.25">
      <c r="B26" t="s">
        <v>20</v>
      </c>
      <c r="C26" s="45">
        <v>0</v>
      </c>
      <c r="D26" s="45">
        <v>0</v>
      </c>
      <c r="F26" t="s">
        <v>59</v>
      </c>
      <c r="J26" t="s">
        <v>13</v>
      </c>
    </row>
    <row r="27" spans="1:10" x14ac:dyDescent="0.25">
      <c r="B27" t="str">
        <f t="shared" ref="B27:B32" si="4">CONCATENATE(E27,F27,G27,H27,I27,J27)</f>
        <v xml:space="preserve">Test 325GB @  R 1 (month to month) </v>
      </c>
      <c r="C27" s="45">
        <v>1</v>
      </c>
      <c r="D27" s="45">
        <v>1</v>
      </c>
      <c r="E27" t="s">
        <v>108</v>
      </c>
      <c r="F27" t="s">
        <v>60</v>
      </c>
      <c r="G27" t="s">
        <v>35</v>
      </c>
      <c r="H27" s="45" t="s">
        <v>36</v>
      </c>
      <c r="I27" s="45">
        <f t="shared" ref="I27:I32" si="5">C27</f>
        <v>1</v>
      </c>
      <c r="J27" t="s">
        <v>61</v>
      </c>
    </row>
    <row r="28" spans="1:10" x14ac:dyDescent="0.25">
      <c r="B28" t="str">
        <f t="shared" si="4"/>
        <v xml:space="preserve">Test 355GB @  R 1 (month to month) </v>
      </c>
      <c r="C28" s="45">
        <v>1</v>
      </c>
      <c r="D28" s="45">
        <v>1</v>
      </c>
      <c r="E28" t="s">
        <v>108</v>
      </c>
      <c r="F28" t="s">
        <v>62</v>
      </c>
      <c r="G28" t="s">
        <v>35</v>
      </c>
      <c r="H28" s="45" t="s">
        <v>36</v>
      </c>
      <c r="I28" s="45">
        <f t="shared" si="5"/>
        <v>1</v>
      </c>
      <c r="J28" t="s">
        <v>61</v>
      </c>
    </row>
    <row r="29" spans="1:10" x14ac:dyDescent="0.25">
      <c r="B29" t="str">
        <f t="shared" si="4"/>
        <v xml:space="preserve">Test 385GB @  R 1 (month to month) </v>
      </c>
      <c r="C29" s="45">
        <v>1</v>
      </c>
      <c r="D29" s="45">
        <v>1</v>
      </c>
      <c r="E29" t="s">
        <v>108</v>
      </c>
      <c r="F29" t="s">
        <v>63</v>
      </c>
      <c r="G29" t="s">
        <v>35</v>
      </c>
      <c r="H29" s="45" t="s">
        <v>36</v>
      </c>
      <c r="I29" s="45">
        <f t="shared" si="5"/>
        <v>1</v>
      </c>
      <c r="J29" t="s">
        <v>61</v>
      </c>
    </row>
    <row r="30" spans="1:10" x14ac:dyDescent="0.25">
      <c r="B30" t="str">
        <f t="shared" si="4"/>
        <v xml:space="preserve">Test 3120GB @  R 1 (24 months) </v>
      </c>
      <c r="C30" s="45">
        <v>1</v>
      </c>
      <c r="D30" s="45">
        <v>1</v>
      </c>
      <c r="E30" t="s">
        <v>108</v>
      </c>
      <c r="F30" t="s">
        <v>64</v>
      </c>
      <c r="G30" t="s">
        <v>35</v>
      </c>
      <c r="H30" s="45" t="s">
        <v>36</v>
      </c>
      <c r="I30" s="45">
        <f t="shared" si="5"/>
        <v>1</v>
      </c>
      <c r="J30" t="s">
        <v>37</v>
      </c>
    </row>
    <row r="31" spans="1:10" x14ac:dyDescent="0.25">
      <c r="B31" t="str">
        <f t="shared" si="4"/>
        <v xml:space="preserve">Test 3220GB @  R 1 (24 months) </v>
      </c>
      <c r="C31" s="45">
        <v>1</v>
      </c>
      <c r="D31" s="45">
        <v>1</v>
      </c>
      <c r="E31" t="s">
        <v>108</v>
      </c>
      <c r="F31" t="s">
        <v>65</v>
      </c>
      <c r="G31" t="s">
        <v>35</v>
      </c>
      <c r="H31" s="45" t="s">
        <v>36</v>
      </c>
      <c r="I31" s="45">
        <f t="shared" si="5"/>
        <v>1</v>
      </c>
      <c r="J31" t="s">
        <v>37</v>
      </c>
    </row>
    <row r="32" spans="1:10" x14ac:dyDescent="0.25">
      <c r="B32" t="str">
        <f t="shared" si="4"/>
        <v xml:space="preserve">Test 3330GB @  R 1 (24 months) </v>
      </c>
      <c r="C32" s="45">
        <v>1</v>
      </c>
      <c r="D32" s="45">
        <v>1</v>
      </c>
      <c r="E32" t="s">
        <v>108</v>
      </c>
      <c r="F32" t="s">
        <v>66</v>
      </c>
      <c r="G32" t="s">
        <v>35</v>
      </c>
      <c r="H32" s="45" t="s">
        <v>36</v>
      </c>
      <c r="I32" s="45">
        <f t="shared" si="5"/>
        <v>1</v>
      </c>
      <c r="J32" t="s">
        <v>37</v>
      </c>
    </row>
    <row r="33" spans="6:6" x14ac:dyDescent="0.25">
      <c r="F33" t="s">
        <v>59</v>
      </c>
    </row>
    <row r="34" spans="6:6" x14ac:dyDescent="0.25">
      <c r="F34" t="s">
        <v>59</v>
      </c>
    </row>
  </sheetData>
  <customSheetViews>
    <customSheetView guid="{4383C486-E321-4DEF-86E6-00AB613FB08E}" scale="85" state="hidden">
      <selection activeCell="E10" sqref="E10"/>
      <pageMargins left="0.7" right="0.7" top="0.75" bottom="0.75" header="0.3" footer="0.3"/>
      <pageSetup paperSize="9" orientation="portrait" verticalDpi="0" r:id="rId1"/>
    </customSheetView>
  </customSheetViews>
  <pageMargins left="0.7" right="0.7" top="0.75" bottom="0.75" header="0.3" footer="0.3"/>
  <pageSetup paperSize="9" orientation="portrait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8A0CCE9035449B5F560F6A5EF507C" ma:contentTypeVersion="8" ma:contentTypeDescription="Create a new document." ma:contentTypeScope="" ma:versionID="5ef980c31c5bcaceb2f073611d5d4508">
  <xsd:schema xmlns:xsd="http://www.w3.org/2001/XMLSchema" xmlns:xs="http://www.w3.org/2001/XMLSchema" xmlns:p="http://schemas.microsoft.com/office/2006/metadata/properties" xmlns:ns2="e248af16-db4b-46bf-8d08-e0cc73ead8a9" xmlns:ns3="ced8b897-4338-4286-aabb-d1d2cbbcb885" targetNamespace="http://schemas.microsoft.com/office/2006/metadata/properties" ma:root="true" ma:fieldsID="5d41b8cfb37a33c8e82ea9e108634355" ns2:_="" ns3:_="">
    <xsd:import namespace="e248af16-db4b-46bf-8d08-e0cc73ead8a9"/>
    <xsd:import namespace="ced8b897-4338-4286-aabb-d1d2cbbcb8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8af16-db4b-46bf-8d08-e0cc73ead8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8b897-4338-4286-aabb-d1d2cbbcb88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A5EBB7-2728-4FA2-9A99-0045D9E3810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e248af16-db4b-46bf-8d08-e0cc73ead8a9"/>
    <ds:schemaRef ds:uri="http://schemas.openxmlformats.org/package/2006/metadata/core-properties"/>
    <ds:schemaRef ds:uri="ced8b897-4338-4286-aabb-d1d2cbbcb88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B5CA3F4-B4F7-46EE-B414-75C036EE7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48af16-db4b-46bf-8d08-e0cc73ead8a9"/>
    <ds:schemaRef ds:uri="ced8b897-4338-4286-aabb-d1d2cbbcb8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9F22EF-D616-447E-BFE7-BE42E93D80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Cover Page</vt:lpstr>
      <vt:lpstr>DO NOT USE</vt:lpstr>
      <vt:lpstr>Test 1</vt:lpstr>
      <vt:lpstr>Test 2</vt:lpstr>
      <vt:lpstr>Test 3</vt:lpstr>
      <vt:lpstr>'Cover Page'!Print_Area</vt:lpstr>
      <vt:lpstr>'DO NOT USE'!Print_Area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Botha</dc:creator>
  <cp:lastModifiedBy>Natasha Botha</cp:lastModifiedBy>
  <cp:lastPrinted>2018-03-31T07:37:16Z</cp:lastPrinted>
  <dcterms:created xsi:type="dcterms:W3CDTF">2018-03-26T12:09:57Z</dcterms:created>
  <dcterms:modified xsi:type="dcterms:W3CDTF">2018-04-03T08:17:25Z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0x0101006C18A0CCE9035449B5F560F6A5EF507C</vt:lpwstr>
  </property>
</Properties>
</file>