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C496A930-FBFC-4313-B1AE-0615D888E236}" xr6:coauthVersionLast="47" xr6:coauthVersionMax="47" xr10:uidLastSave="{00000000-0000-0000-0000-000000000000}"/>
  <workbookProtection workbookPassword="C536" lockStructure="1"/>
  <bookViews>
    <workbookView xWindow="-120" yWindow="-120" windowWidth="29040" windowHeight="17520" xr2:uid="{00000000-000D-0000-FFFF-FFFF00000000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51" i="1" l="1"/>
  <c r="H51" i="1"/>
  <c r="G51" i="1"/>
  <c r="K50" i="1"/>
  <c r="I50" i="1"/>
  <c r="K49" i="1"/>
  <c r="I49" i="1"/>
  <c r="K48" i="1"/>
  <c r="I48" i="1"/>
  <c r="K47" i="1"/>
  <c r="I47" i="1"/>
  <c r="K46" i="1"/>
  <c r="I46" i="1"/>
  <c r="K45" i="1"/>
  <c r="I45" i="1"/>
  <c r="J42" i="1"/>
  <c r="K42" i="1" s="1"/>
  <c r="H42" i="1"/>
  <c r="I42" i="1" s="1"/>
  <c r="G42" i="1"/>
  <c r="K41" i="1"/>
  <c r="I41" i="1"/>
  <c r="K40" i="1"/>
  <c r="I40" i="1"/>
  <c r="K39" i="1"/>
  <c r="I39" i="1"/>
  <c r="K38" i="1"/>
  <c r="I38" i="1"/>
  <c r="K37" i="1"/>
  <c r="I37" i="1"/>
  <c r="K36" i="1"/>
  <c r="I36" i="1"/>
  <c r="S34" i="1"/>
  <c r="T34" i="1" s="1"/>
  <c r="Q34" i="1"/>
  <c r="R34" i="1" s="1"/>
  <c r="P34" i="1"/>
  <c r="T33" i="1"/>
  <c r="R33" i="1"/>
  <c r="T32" i="1"/>
  <c r="R32" i="1"/>
  <c r="T31" i="1"/>
  <c r="R31" i="1"/>
  <c r="T30" i="1"/>
  <c r="R30" i="1"/>
  <c r="T29" i="1"/>
  <c r="R29" i="1"/>
  <c r="T28" i="1"/>
  <c r="R28" i="1"/>
  <c r="T27" i="1"/>
  <c r="R27" i="1"/>
  <c r="T26" i="1"/>
  <c r="R26" i="1"/>
  <c r="T25" i="1"/>
  <c r="R25" i="1"/>
  <c r="T24" i="1"/>
  <c r="R24" i="1"/>
  <c r="T23" i="1"/>
  <c r="R23" i="1"/>
  <c r="T22" i="1"/>
  <c r="R22" i="1"/>
  <c r="T21" i="1"/>
  <c r="R21" i="1"/>
  <c r="T20" i="1"/>
  <c r="R20" i="1"/>
  <c r="T19" i="1"/>
  <c r="R19" i="1"/>
  <c r="T18" i="1"/>
  <c r="R18" i="1"/>
  <c r="T17" i="1"/>
  <c r="R17" i="1"/>
  <c r="T16" i="1"/>
  <c r="R16" i="1"/>
  <c r="T15" i="1"/>
  <c r="R15" i="1"/>
  <c r="T14" i="1"/>
  <c r="R14" i="1"/>
  <c r="T13" i="1"/>
  <c r="R13" i="1"/>
  <c r="T12" i="1"/>
  <c r="R12" i="1"/>
  <c r="P2" i="1"/>
  <c r="O2" i="1"/>
  <c r="N2" i="1"/>
  <c r="M2" i="1"/>
  <c r="L2" i="1"/>
  <c r="K2" i="1"/>
  <c r="J2" i="1"/>
  <c r="I2" i="1"/>
  <c r="H2" i="1"/>
  <c r="G2" i="1"/>
  <c r="F2" i="1"/>
  <c r="I51" i="1" l="1"/>
  <c r="K51" i="1"/>
</calcChain>
</file>

<file path=xl/sharedStrings.xml><?xml version="1.0" encoding="utf-8"?>
<sst xmlns="http://schemas.openxmlformats.org/spreadsheetml/2006/main" count="74" uniqueCount="36">
  <si>
    <t>Oct</t>
  </si>
  <si>
    <t>Nov</t>
  </si>
  <si>
    <t>Dec</t>
  </si>
  <si>
    <t>Jan</t>
  </si>
  <si>
    <t>Feb</t>
  </si>
  <si>
    <t>Mar</t>
  </si>
  <si>
    <t>Apr</t>
  </si>
  <si>
    <t>May</t>
  </si>
  <si>
    <t>June</t>
  </si>
  <si>
    <t>Jul</t>
  </si>
  <si>
    <t>Aug</t>
  </si>
  <si>
    <t>Sep</t>
  </si>
  <si>
    <t>Account</t>
  </si>
  <si>
    <t>FY22 Total</t>
  </si>
  <si>
    <t>Section</t>
  </si>
  <si>
    <t>Total</t>
  </si>
  <si>
    <t>Total $ available</t>
  </si>
  <si>
    <t>Office</t>
  </si>
  <si>
    <t>Office 2</t>
  </si>
  <si>
    <t>Office 3</t>
  </si>
  <si>
    <t>Office 4</t>
  </si>
  <si>
    <t>Office 5</t>
  </si>
  <si>
    <t>Office 6</t>
  </si>
  <si>
    <t>Total of all offices Available $</t>
  </si>
  <si>
    <t>Office 1 spent</t>
  </si>
  <si>
    <t>Office 2 spent</t>
  </si>
  <si>
    <t>Office 3 spent</t>
  </si>
  <si>
    <t>Office 4 spent</t>
  </si>
  <si>
    <t>Office 5 spent</t>
  </si>
  <si>
    <t>Office 6 spent</t>
  </si>
  <si>
    <t>Prior year total spent</t>
  </si>
  <si>
    <t>Left to Spend</t>
  </si>
  <si>
    <t>Spent</t>
  </si>
  <si>
    <t>% Left to Spend</t>
  </si>
  <si>
    <t>% Spent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</si>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</sst>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_);_(* \(#,##0.0\);_(* &quot;-&quot;?_);_(@_)"/>
    <numFmt numFmtId="166" formatCode="&quot;$&quot;#,##0.00"/>
    <numFmt numFmtId="167" formatCode="0.0%"/>
    <numFmt numFmtId="168" formatCode="_(&quot;$&quot;* #,##0.0_);_(&quot;$&quot;* \(#,##0.0\);_(&quot;$&quot;* &quot;-&quot;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Calibri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59">
    <xf numFmtId="0" fontId="0" fillId="0" borderId="0" xfId="0"/>
    <xf numFmtId="165" fontId="3" fillId="0" borderId="0" xfId="3" applyNumberFormat="1" applyBorder="1"/>
    <xf numFmtId="164" fontId="3" fillId="0" borderId="0" xfId="1" applyFont="1" applyBorder="1" applyAlignment="1">
      <alignment horizontal="center"/>
    </xf>
    <xf numFmtId="164" fontId="3" fillId="0" borderId="0" xfId="1" applyFont="1" applyFill="1" applyBorder="1" applyAlignment="1">
      <alignment horizontal="center"/>
    </xf>
    <xf numFmtId="0" fontId="3" fillId="0" borderId="0" xfId="3" applyBorder="1"/>
    <xf numFmtId="0" fontId="3" fillId="2" borderId="0" xfId="3" applyFont="1" applyFill="1" applyBorder="1" applyAlignment="1">
      <alignment horizontal="right"/>
    </xf>
    <xf numFmtId="164" fontId="3" fillId="2" borderId="0" xfId="1" applyFont="1" applyFill="1" applyBorder="1"/>
    <xf numFmtId="165" fontId="3" fillId="0" borderId="0" xfId="3" applyNumberFormat="1" applyFont="1" applyBorder="1"/>
    <xf numFmtId="166" fontId="0" fillId="0" borderId="2" xfId="1" applyNumberFormat="1" applyFont="1" applyBorder="1" applyAlignment="1" applyProtection="1">
      <alignment horizontal="left"/>
    </xf>
    <xf numFmtId="166" fontId="0" fillId="0" borderId="2" xfId="1" applyNumberFormat="1" applyFont="1" applyBorder="1" applyAlignment="1">
      <alignment horizontal="left"/>
    </xf>
    <xf numFmtId="164" fontId="0" fillId="2" borderId="0" xfId="1" applyFont="1" applyFill="1" applyBorder="1"/>
    <xf numFmtId="166" fontId="3" fillId="0" borderId="2" xfId="1" applyNumberFormat="1" applyFont="1" applyBorder="1" applyAlignment="1">
      <alignment horizontal="left"/>
    </xf>
    <xf numFmtId="0" fontId="3" fillId="0" borderId="0" xfId="3" applyFont="1" applyBorder="1" applyAlignment="1">
      <alignment horizontal="right"/>
    </xf>
    <xf numFmtId="164" fontId="0" fillId="0" borderId="0" xfId="1" applyFont="1" applyBorder="1"/>
    <xf numFmtId="0" fontId="3" fillId="0" borderId="0" xfId="3" applyBorder="1" applyAlignment="1">
      <alignment horizontal="right"/>
    </xf>
    <xf numFmtId="0" fontId="5" fillId="3" borderId="3" xfId="3" applyFont="1" applyFill="1" applyBorder="1" applyAlignment="1">
      <alignment wrapText="1"/>
    </xf>
    <xf numFmtId="0" fontId="5" fillId="3" borderId="4" xfId="3" applyFont="1" applyFill="1" applyBorder="1" applyAlignment="1">
      <alignment wrapText="1"/>
    </xf>
    <xf numFmtId="0" fontId="5" fillId="3" borderId="5" xfId="3" applyFont="1" applyFill="1" applyBorder="1" applyAlignment="1">
      <alignment wrapText="1"/>
    </xf>
    <xf numFmtId="164" fontId="6" fillId="0" borderId="2" xfId="1" applyFont="1" applyFill="1" applyBorder="1" applyAlignment="1">
      <alignment vertical="center" wrapText="1"/>
    </xf>
    <xf numFmtId="9" fontId="3" fillId="0" borderId="2" xfId="2" applyFont="1" applyBorder="1" applyAlignment="1">
      <alignment horizontal="center"/>
    </xf>
    <xf numFmtId="164" fontId="3" fillId="0" borderId="2" xfId="1" applyFont="1" applyBorder="1"/>
    <xf numFmtId="9" fontId="3" fillId="0" borderId="7" xfId="2" applyFont="1" applyBorder="1" applyAlignment="1">
      <alignment horizontal="center"/>
    </xf>
    <xf numFmtId="164" fontId="0" fillId="0" borderId="0" xfId="1" applyFont="1" applyBorder="1" applyAlignment="1"/>
    <xf numFmtId="165" fontId="3" fillId="0" borderId="0" xfId="3" applyNumberFormat="1" applyBorder="1" applyAlignment="1"/>
    <xf numFmtId="0" fontId="3" fillId="0" borderId="0" xfId="3" applyBorder="1" applyAlignment="1"/>
    <xf numFmtId="164" fontId="6" fillId="0" borderId="8" xfId="1" applyFont="1" applyFill="1" applyBorder="1" applyAlignment="1">
      <alignment vertical="center" wrapText="1"/>
    </xf>
    <xf numFmtId="9" fontId="3" fillId="0" borderId="8" xfId="2" applyFont="1" applyBorder="1" applyAlignment="1">
      <alignment horizontal="center"/>
    </xf>
    <xf numFmtId="164" fontId="3" fillId="0" borderId="8" xfId="1" applyFont="1" applyFill="1" applyBorder="1"/>
    <xf numFmtId="9" fontId="3" fillId="0" borderId="9" xfId="2" applyFont="1" applyBorder="1" applyAlignment="1">
      <alignment horizontal="center"/>
    </xf>
    <xf numFmtId="0" fontId="7" fillId="0" borderId="10" xfId="3" applyFont="1" applyBorder="1"/>
    <xf numFmtId="164" fontId="7" fillId="0" borderId="11" xfId="3" applyNumberFormat="1" applyFont="1" applyBorder="1"/>
    <xf numFmtId="167" fontId="7" fillId="0" borderId="11" xfId="2" applyNumberFormat="1" applyFont="1" applyBorder="1"/>
    <xf numFmtId="167" fontId="7" fillId="0" borderId="12" xfId="2" applyNumberFormat="1" applyFont="1" applyBorder="1"/>
    <xf numFmtId="0" fontId="7" fillId="0" borderId="0" xfId="3" applyFont="1" applyBorder="1"/>
    <xf numFmtId="0" fontId="8" fillId="0" borderId="0" xfId="3" applyFont="1" applyBorder="1"/>
    <xf numFmtId="165" fontId="9" fillId="0" borderId="2" xfId="3" applyNumberFormat="1" applyFont="1" applyBorder="1"/>
    <xf numFmtId="164" fontId="10" fillId="0" borderId="2" xfId="1" applyFont="1" applyBorder="1"/>
    <xf numFmtId="165" fontId="4" fillId="0" borderId="2" xfId="3" applyNumberFormat="1" applyFont="1" applyBorder="1"/>
    <xf numFmtId="166" fontId="0" fillId="0" borderId="2" xfId="1" applyNumberFormat="1" applyFont="1" applyBorder="1"/>
    <xf numFmtId="9" fontId="0" fillId="0" borderId="2" xfId="2" applyFont="1" applyBorder="1"/>
    <xf numFmtId="168" fontId="0" fillId="0" borderId="0" xfId="1" applyNumberFormat="1" applyFont="1" applyBorder="1"/>
    <xf numFmtId="164" fontId="0" fillId="0" borderId="2" xfId="1" applyFont="1" applyBorder="1"/>
    <xf numFmtId="166" fontId="0" fillId="4" borderId="2" xfId="1" applyNumberFormat="1" applyFont="1" applyFill="1" applyBorder="1" applyAlignment="1">
      <alignment horizontal="left"/>
    </xf>
    <xf numFmtId="164" fontId="6" fillId="2" borderId="2" xfId="1" applyFont="1" applyFill="1" applyBorder="1" applyAlignment="1">
      <alignment vertical="center" wrapText="1"/>
    </xf>
    <xf numFmtId="164" fontId="3" fillId="2" borderId="2" xfId="1" applyFont="1" applyFill="1" applyBorder="1"/>
    <xf numFmtId="164" fontId="3" fillId="0" borderId="8" xfId="1" applyFont="1" applyBorder="1"/>
    <xf numFmtId="164" fontId="0" fillId="0" borderId="0" xfId="1" applyFont="1" applyBorder="1" applyAlignment="1">
      <alignment horizontal="left"/>
    </xf>
    <xf numFmtId="166" fontId="2" fillId="0" borderId="0" xfId="1" applyNumberFormat="1" applyFont="1" applyBorder="1"/>
    <xf numFmtId="9" fontId="2" fillId="0" borderId="0" xfId="2" applyFont="1" applyBorder="1"/>
    <xf numFmtId="164" fontId="10" fillId="0" borderId="0" xfId="1" applyFont="1" applyBorder="1"/>
    <xf numFmtId="164" fontId="0" fillId="0" borderId="0" xfId="1" applyFont="1" applyBorder="1" applyAlignment="1">
      <alignment horizontal="center"/>
    </xf>
    <xf numFmtId="0" fontId="3" fillId="0" borderId="0" xfId="3" applyBorder="1" applyAlignment="1">
      <alignment horizontal="center"/>
    </xf>
    <xf numFmtId="0" fontId="6" fillId="2" borderId="6" xfId="3" applyFont="1" applyFill="1" applyBorder="1" applyAlignment="1">
      <alignment horizontal="left" vertical="center" wrapText="1"/>
    </xf>
    <xf numFmtId="164" fontId="0" fillId="0" borderId="0" xfId="1" applyFont="1" applyBorder="1" applyAlignment="1">
      <alignment wrapText="1"/>
    </xf>
    <xf numFmtId="165" fontId="3" fillId="0" borderId="0" xfId="3" applyNumberFormat="1" applyFont="1" applyBorder="1" applyAlignment="1"/>
    <xf numFmtId="0" fontId="4" fillId="2" borderId="1" xfId="3" applyFont="1" applyFill="1" applyBorder="1" applyAlignment="1">
      <alignment horizontal="center"/>
    </xf>
    <xf numFmtId="0" fontId="3" fillId="0" borderId="2" xfId="3" applyBorder="1"/>
    <xf numFmtId="49" fontId="0" fillId="0" borderId="2" xfId="1" applyNumberFormat="1" applyFont="1" applyBorder="1" applyAlignment="1">
      <alignment horizontal="center"/>
    </xf>
    <xf numFmtId="164" fontId="0" fillId="0" borderId="2" xfId="1" applyFont="1" applyBorder="1" applyAlignment="1">
      <alignment horizontal="center"/>
    </xf>
  </cellXfs>
  <cellStyles count="4">
    <cellStyle name="Currency" xfId="1" builtinId="4"/>
    <cellStyle name="Normal" xfId="0" builtinId="0"/>
    <cellStyle name="Normal 2" xfId="3" xr:uid="{00000000-0005-0000-0000-000002000000}"/>
    <cellStyle name="Percent" xfId="2" builtinId="5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5" formatCode="_(* #,##0.0_);_(* \(#,##0.0\);_(* &quot;-&quot;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824218509954244E-2"/>
          <c:y val="4.8604992267469602E-2"/>
          <c:w val="0.88826655755615669"/>
          <c:h val="0.74909617347697421"/>
        </c:manualLayout>
      </c:layout>
      <c:areaChart>
        <c:grouping val="standard"/>
        <c:varyColors val="0"/>
        <c:ser>
          <c:idx val="7"/>
          <c:order val="7"/>
          <c:tx>
            <c:strRef>
              <c:f>[1]MSG!$E$9</c:f>
              <c:strCache>
                <c:ptCount val="1"/>
                <c:pt idx="0">
                  <c:v>FY 20 Obligation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</c:spPr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[1]MSG!$F$9:$Q$9</c:f>
              <c:numCache>
                <c:formatCode>General</c:formatCode>
                <c:ptCount val="12"/>
                <c:pt idx="0">
                  <c:v>58254</c:v>
                </c:pt>
                <c:pt idx="1">
                  <c:v>750000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1-4B0F-974C-073CC3B5A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1648104"/>
        <c:axId val="391652416"/>
      </c:areaChart>
      <c:barChart>
        <c:barDir val="col"/>
        <c:grouping val="stacked"/>
        <c:varyColors val="0"/>
        <c:ser>
          <c:idx val="1"/>
          <c:order val="1"/>
          <c:tx>
            <c:strRef>
              <c:f>[1]MSG!$E$3</c:f>
              <c:strCache>
                <c:ptCount val="1"/>
                <c:pt idx="0">
                  <c:v>MSG Staff</c:v>
                </c:pt>
              </c:strCache>
            </c:strRef>
          </c:tx>
          <c:spPr>
            <a:solidFill>
              <a:srgbClr val="002060"/>
            </a:solidFill>
            <a:ln>
              <a:solidFill>
                <a:srgbClr val="002060"/>
              </a:solidFill>
            </a:ln>
          </c:spPr>
          <c:invertIfNegative val="0"/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[1]MSG!$F$3:$Q$3</c:f>
              <c:numCache>
                <c:formatCode>General</c:formatCode>
                <c:ptCount val="12"/>
                <c:pt idx="0">
                  <c:v>62472</c:v>
                </c:pt>
                <c:pt idx="1">
                  <c:v>66621</c:v>
                </c:pt>
                <c:pt idx="2">
                  <c:v>69225.13</c:v>
                </c:pt>
                <c:pt idx="3">
                  <c:v>125267</c:v>
                </c:pt>
                <c:pt idx="4">
                  <c:v>113853.72</c:v>
                </c:pt>
                <c:pt idx="5">
                  <c:v>105592.37</c:v>
                </c:pt>
                <c:pt idx="6">
                  <c:v>111252.77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71-4B0F-974C-073CC3B5AFA7}"/>
            </c:ext>
          </c:extLst>
        </c:ser>
        <c:ser>
          <c:idx val="2"/>
          <c:order val="2"/>
          <c:tx>
            <c:strRef>
              <c:f>[1]MSG!$E$4</c:f>
              <c:strCache>
                <c:ptCount val="1"/>
                <c:pt idx="0">
                  <c:v>LRS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[1]MSG!$F$4:$Q$4</c:f>
              <c:numCache>
                <c:formatCode>General</c:formatCode>
                <c:ptCount val="12"/>
                <c:pt idx="0">
                  <c:v>90640</c:v>
                </c:pt>
                <c:pt idx="1">
                  <c:v>129602</c:v>
                </c:pt>
                <c:pt idx="2">
                  <c:v>175179.06</c:v>
                </c:pt>
                <c:pt idx="3">
                  <c:v>393724</c:v>
                </c:pt>
                <c:pt idx="4">
                  <c:v>313746.06</c:v>
                </c:pt>
                <c:pt idx="5">
                  <c:v>374777.26</c:v>
                </c:pt>
                <c:pt idx="6">
                  <c:v>411211.92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71-4B0F-974C-073CC3B5AFA7}"/>
            </c:ext>
          </c:extLst>
        </c:ser>
        <c:ser>
          <c:idx val="3"/>
          <c:order val="3"/>
          <c:tx>
            <c:strRef>
              <c:f>[1]MSG!$E$5</c:f>
              <c:strCache>
                <c:ptCount val="1"/>
                <c:pt idx="0">
                  <c:v>SFS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[1]MSG!$F$5:$Q$5</c:f>
              <c:numCache>
                <c:formatCode>General</c:formatCode>
                <c:ptCount val="12"/>
                <c:pt idx="0">
                  <c:v>248061</c:v>
                </c:pt>
                <c:pt idx="1">
                  <c:v>312928</c:v>
                </c:pt>
                <c:pt idx="2">
                  <c:v>320385.09000000003</c:v>
                </c:pt>
                <c:pt idx="3">
                  <c:v>344134</c:v>
                </c:pt>
                <c:pt idx="4">
                  <c:v>529908</c:v>
                </c:pt>
                <c:pt idx="5">
                  <c:v>581461.48</c:v>
                </c:pt>
                <c:pt idx="6">
                  <c:v>671056.14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71-4B0F-974C-073CC3B5AFA7}"/>
            </c:ext>
          </c:extLst>
        </c:ser>
        <c:ser>
          <c:idx val="4"/>
          <c:order val="4"/>
          <c:tx>
            <c:strRef>
              <c:f>[1]MSG!$E$6</c:f>
              <c:strCache>
                <c:ptCount val="1"/>
                <c:pt idx="0">
                  <c:v>CONS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[1]MSG!$F$6:$Q$6</c:f>
              <c:numCache>
                <c:formatCode>General</c:formatCode>
                <c:ptCount val="12"/>
                <c:pt idx="0">
                  <c:v>98869</c:v>
                </c:pt>
                <c:pt idx="1">
                  <c:v>123653</c:v>
                </c:pt>
                <c:pt idx="2">
                  <c:v>171339.57</c:v>
                </c:pt>
                <c:pt idx="3">
                  <c:v>158741</c:v>
                </c:pt>
                <c:pt idx="4">
                  <c:v>143408.20000000001</c:v>
                </c:pt>
                <c:pt idx="5">
                  <c:v>210119.8</c:v>
                </c:pt>
                <c:pt idx="6">
                  <c:v>233036.54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71-4B0F-974C-073CC3B5AFA7}"/>
            </c:ext>
          </c:extLst>
        </c:ser>
        <c:ser>
          <c:idx val="5"/>
          <c:order val="5"/>
          <c:tx>
            <c:strRef>
              <c:f>[1]MSG!$E$7</c:f>
              <c:strCache>
                <c:ptCount val="1"/>
                <c:pt idx="0">
                  <c:v>CS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[1]MSG!$F$7:$Q$7</c:f>
              <c:numCache>
                <c:formatCode>General</c:formatCode>
                <c:ptCount val="12"/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40000</c:v>
                </c:pt>
                <c:pt idx="6">
                  <c:v>91446.5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71-4B0F-974C-073CC3B5AFA7}"/>
            </c:ext>
          </c:extLst>
        </c:ser>
        <c:ser>
          <c:idx val="6"/>
          <c:order val="6"/>
          <c:tx>
            <c:strRef>
              <c:f>[1]MSG!$E$8</c:f>
              <c:strCache>
                <c:ptCount val="1"/>
                <c:pt idx="0">
                  <c:v>FSS</c:v>
                </c:pt>
              </c:strCache>
            </c:strRef>
          </c:tx>
          <c:invertIfNegative val="0"/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[1]MSG!$F$8:$Q$8</c:f>
              <c:numCache>
                <c:formatCode>General</c:formatCode>
                <c:ptCount val="12"/>
                <c:pt idx="2">
                  <c:v>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71-4B0F-974C-073CC3B5A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648104"/>
        <c:axId val="391652416"/>
      </c:barChart>
      <c:lineChart>
        <c:grouping val="standard"/>
        <c:varyColors val="0"/>
        <c:ser>
          <c:idx val="0"/>
          <c:order val="0"/>
          <c:tx>
            <c:strRef>
              <c:f>[1]MSG!$E$2</c:f>
              <c:strCache>
                <c:ptCount val="1"/>
                <c:pt idx="0">
                  <c:v>Baseline</c:v>
                </c:pt>
              </c:strCache>
            </c:strRef>
          </c:tx>
          <c:spPr>
            <a:ln>
              <a:solidFill>
                <a:srgbClr val="00FA71"/>
              </a:solidFill>
            </a:ln>
          </c:spPr>
          <c:marker>
            <c:spPr>
              <a:solidFill>
                <a:srgbClr val="92D050"/>
              </a:solidFill>
              <a:ln>
                <a:solidFill>
                  <a:srgbClr val="00FA71"/>
                </a:solidFill>
              </a:ln>
            </c:spPr>
          </c:marker>
          <c:dPt>
            <c:idx val="0"/>
            <c:marker>
              <c:spPr>
                <a:solidFill>
                  <a:srgbClr val="92D050"/>
                </a:solidFill>
                <a:ln>
                  <a:solidFill>
                    <a:srgbClr val="92D05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4971-4B0F-974C-073CC3B5AFA7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8-4971-4B0F-974C-073CC3B5AFA7}"/>
              </c:ext>
            </c:extLst>
          </c:dPt>
          <c:cat>
            <c:strRef>
              <c:f>[1]MSG!$F$1:$Q$1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June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[1]MSG!$F$2:$Q$2</c:f>
              <c:numCache>
                <c:formatCode>General</c:formatCode>
                <c:ptCount val="12"/>
                <c:pt idx="0">
                  <c:v>83333.333333333328</c:v>
                </c:pt>
                <c:pt idx="1">
                  <c:v>166666.66666666666</c:v>
                </c:pt>
                <c:pt idx="2">
                  <c:v>250000</c:v>
                </c:pt>
                <c:pt idx="3">
                  <c:v>333333.33333333331</c:v>
                </c:pt>
                <c:pt idx="4">
                  <c:v>416666.66666666663</c:v>
                </c:pt>
                <c:pt idx="5">
                  <c:v>500000</c:v>
                </c:pt>
                <c:pt idx="6">
                  <c:v>583333.33333333326</c:v>
                </c:pt>
                <c:pt idx="7">
                  <c:v>666666.66666666663</c:v>
                </c:pt>
                <c:pt idx="8">
                  <c:v>750000</c:v>
                </c:pt>
                <c:pt idx="9">
                  <c:v>833333.33333333326</c:v>
                </c:pt>
                <c:pt idx="10">
                  <c:v>916666.66666666663</c:v>
                </c:pt>
                <c:pt idx="11">
                  <c:v>1000000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71-4B0F-974C-073CC3B5A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648104"/>
        <c:axId val="391652416"/>
      </c:lineChart>
      <c:catAx>
        <c:axId val="391648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652416"/>
        <c:crosses val="autoZero"/>
        <c:auto val="1"/>
        <c:lblAlgn val="ctr"/>
        <c:lblOffset val="100"/>
        <c:noMultiLvlLbl val="0"/>
      </c:catAx>
      <c:valAx>
        <c:axId val="39165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648104"/>
        <c:crosses val="autoZero"/>
        <c:crossBetween val="between"/>
        <c:dispUnits>
          <c:builtInUnit val="thousands"/>
        </c:dispUnits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18351371541561201"/>
          <c:y val="0.88979883274279248"/>
          <c:w val="0.63297256916877598"/>
          <c:h val="5.0987963534257844E-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982641495356131E-2"/>
          <c:y val="4.8605076250191323E-2"/>
          <c:w val="0.88826655755615669"/>
          <c:h val="0.74909617347697421"/>
        </c:manualLayout>
      </c:layout>
      <c:areaChart>
        <c:grouping val="standard"/>
        <c:varyColors val="0"/>
        <c:ser>
          <c:idx val="7"/>
          <c:order val="7"/>
          <c:spPr>
            <a:solidFill>
              <a:schemeClr val="bg1">
                <a:lumMod val="6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</c:spPr>
          <c:val>
            <c:numRef>
              <c:f>[2]MSG!$F$9:$Q$9</c:f>
              <c:numCache>
                <c:formatCode>General</c:formatCode>
                <c:ptCount val="12"/>
                <c:pt idx="0">
                  <c:v>466450.33</c:v>
                </c:pt>
                <c:pt idx="1">
                  <c:v>783957.72</c:v>
                </c:pt>
                <c:pt idx="2">
                  <c:v>1268352.1000000001</c:v>
                </c:pt>
                <c:pt idx="3">
                  <c:v>1810690.5100000002</c:v>
                </c:pt>
                <c:pt idx="4">
                  <c:v>2118919.5</c:v>
                </c:pt>
                <c:pt idx="5">
                  <c:v>2485329.2999999998</c:v>
                </c:pt>
                <c:pt idx="6">
                  <c:v>3207340.7</c:v>
                </c:pt>
                <c:pt idx="7">
                  <c:v>3602324.8</c:v>
                </c:pt>
                <c:pt idx="8">
                  <c:v>4139189.56</c:v>
                </c:pt>
                <c:pt idx="9">
                  <c:v>4203341.9400000004</c:v>
                </c:pt>
                <c:pt idx="10">
                  <c:v>4704030.93</c:v>
                </c:pt>
                <c:pt idx="11">
                  <c:v>4741711.67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[2]MSG!$E$9</c15:sqref>
                        </c15:formulaRef>
                      </c:ext>
                    </c:extLst>
                    <c:strCache>
                      <c:ptCount val="1"/>
                      <c:pt idx="0">
                        <c:v>FY 21 Obligation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3C4B-420F-9F51-625C08404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1648104"/>
        <c:axId val="391652416"/>
      </c:areaChart>
      <c:barChart>
        <c:barDir val="col"/>
        <c:grouping val="stacked"/>
        <c:varyColors val="0"/>
        <c:ser>
          <c:idx val="1"/>
          <c:order val="1"/>
          <c:spPr>
            <a:solidFill>
              <a:srgbClr val="002060"/>
            </a:solidFill>
            <a:ln>
              <a:solidFill>
                <a:srgbClr val="002060"/>
              </a:solidFill>
            </a:ln>
          </c:spPr>
          <c:invertIfNegative val="0"/>
          <c:val>
            <c:numRef>
              <c:f>[2]MSG!$F$3:$Q$3</c:f>
              <c:numCache>
                <c:formatCode>General</c:formatCode>
                <c:ptCount val="12"/>
                <c:pt idx="0">
                  <c:v>0</c:v>
                </c:pt>
                <c:pt idx="1">
                  <c:v>829.5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[2]MSG!$E$3</c15:sqref>
                        </c15:formulaRef>
                      </c:ext>
                    </c:extLst>
                    <c:strCache>
                      <c:ptCount val="1"/>
                      <c:pt idx="0">
                        <c:v>MSG Staff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3C4B-420F-9F51-625C084042BB}"/>
            </c:ext>
          </c:extLst>
        </c:ser>
        <c:ser>
          <c:idx val="2"/>
          <c:order val="2"/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val>
            <c:numRef>
              <c:f>[2]MSG!$F$4:$Q$4</c:f>
              <c:numCache>
                <c:formatCode>General</c:formatCode>
                <c:ptCount val="12"/>
                <c:pt idx="0">
                  <c:v>29642.2</c:v>
                </c:pt>
                <c:pt idx="1">
                  <c:v>48017.83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[2]MSG!$E$4</c15:sqref>
                        </c15:formulaRef>
                      </c:ext>
                    </c:extLst>
                    <c:strCache>
                      <c:ptCount val="1"/>
                      <c:pt idx="0">
                        <c:v>LRS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3C4B-420F-9F51-625C084042BB}"/>
            </c:ext>
          </c:extLst>
        </c:ser>
        <c:ser>
          <c:idx val="3"/>
          <c:order val="3"/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val>
            <c:numRef>
              <c:f>[2]MSG!$F$5:$Q$5</c:f>
              <c:numCache>
                <c:formatCode>General</c:formatCode>
                <c:ptCount val="12"/>
                <c:pt idx="0">
                  <c:v>3808.97</c:v>
                </c:pt>
                <c:pt idx="1">
                  <c:v>37736.199999999997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[2]MSG!$E$5</c15:sqref>
                        </c15:formulaRef>
                      </c:ext>
                    </c:extLst>
                    <c:strCache>
                      <c:ptCount val="1"/>
                      <c:pt idx="0">
                        <c:v>SFS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3C4B-420F-9F51-625C084042BB}"/>
            </c:ext>
          </c:extLst>
        </c:ser>
        <c:ser>
          <c:idx val="4"/>
          <c:order val="4"/>
          <c:spPr>
            <a:solidFill>
              <a:schemeClr val="accent6">
                <a:lumMod val="75000"/>
              </a:schemeClr>
            </a:solidFill>
          </c:spPr>
          <c:invertIfNegative val="0"/>
          <c:val>
            <c:numRef>
              <c:f>[2]MSG!$F$6:$Q$6</c:f>
              <c:numCache>
                <c:formatCode>General</c:formatCode>
                <c:ptCount val="12"/>
                <c:pt idx="0">
                  <c:v>0</c:v>
                </c:pt>
                <c:pt idx="1">
                  <c:v>733.31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[2]MSG!$E$6</c15:sqref>
                        </c15:formulaRef>
                      </c:ext>
                    </c:extLst>
                    <c:strCache>
                      <c:ptCount val="1"/>
                      <c:pt idx="0">
                        <c:v>CONS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4-3C4B-420F-9F51-625C084042BB}"/>
            </c:ext>
          </c:extLst>
        </c:ser>
        <c:ser>
          <c:idx val="5"/>
          <c:order val="5"/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val>
            <c:numRef>
              <c:f>[2]MSG!$F$7:$Q$7</c:f>
              <c:numCache>
                <c:formatCode>General</c:formatCode>
                <c:ptCount val="12"/>
                <c:pt idx="0">
                  <c:v>148632.37</c:v>
                </c:pt>
                <c:pt idx="1">
                  <c:v>223596.03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[2]MSG!$E$7</c15:sqref>
                        </c15:formulaRef>
                      </c:ext>
                    </c:extLst>
                    <c:strCache>
                      <c:ptCount val="1"/>
                      <c:pt idx="0">
                        <c:v>CS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5-3C4B-420F-9F51-625C084042BB}"/>
            </c:ext>
          </c:extLst>
        </c:ser>
        <c:ser>
          <c:idx val="6"/>
          <c:order val="6"/>
          <c:spPr>
            <a:solidFill>
              <a:srgbClr val="E725DE"/>
            </a:solidFill>
          </c:spPr>
          <c:invertIfNegative val="0"/>
          <c:val>
            <c:numRef>
              <c:f>[2]MSG!$F$8:$Q$8</c:f>
              <c:numCache>
                <c:formatCode>General</c:formatCode>
                <c:ptCount val="12"/>
                <c:pt idx="0">
                  <c:v>296781.18</c:v>
                </c:pt>
                <c:pt idx="1">
                  <c:v>338960.96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[2]MSG!$E$8</c15:sqref>
                        </c15:formulaRef>
                      </c:ext>
                    </c:extLst>
                    <c:strCache>
                      <c:ptCount val="1"/>
                      <c:pt idx="0">
                        <c:v>FSS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6-3C4B-420F-9F51-625C08404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648104"/>
        <c:axId val="391652416"/>
      </c:barChart>
      <c:lineChart>
        <c:grouping val="standard"/>
        <c:varyColors val="0"/>
        <c:ser>
          <c:idx val="0"/>
          <c:order val="0"/>
          <c:spPr>
            <a:ln>
              <a:solidFill>
                <a:srgbClr val="00FA71"/>
              </a:solidFill>
            </a:ln>
          </c:spPr>
          <c:marker>
            <c:spPr>
              <a:solidFill>
                <a:srgbClr val="92D050"/>
              </a:solidFill>
              <a:ln>
                <a:solidFill>
                  <a:srgbClr val="00FA71"/>
                </a:solidFill>
              </a:ln>
            </c:spPr>
          </c:marker>
          <c:dPt>
            <c:idx val="0"/>
            <c:marker>
              <c:spPr>
                <a:solidFill>
                  <a:srgbClr val="92D050"/>
                </a:solidFill>
                <a:ln>
                  <a:solidFill>
                    <a:srgbClr val="92D05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3C4B-420F-9F51-625C084042BB}"/>
              </c:ext>
            </c:extLst>
          </c:dPt>
          <c:dPt>
            <c:idx val="9"/>
            <c:bubble3D val="0"/>
            <c:extLst>
              <c:ext xmlns:c16="http://schemas.microsoft.com/office/drawing/2014/chart" uri="{C3380CC4-5D6E-409C-BE32-E72D297353CC}">
                <c16:uniqueId val="{00000008-3C4B-420F-9F51-625C084042BB}"/>
              </c:ext>
            </c:extLst>
          </c:dPt>
          <c:val>
            <c:numRef>
              <c:f>[2]MSG!$F$2:$Q$2</c:f>
              <c:numCache>
                <c:formatCode>General</c:formatCode>
                <c:ptCount val="12"/>
                <c:pt idx="0">
                  <c:v>395142.63916666666</c:v>
                </c:pt>
                <c:pt idx="1">
                  <c:v>790285.27833333332</c:v>
                </c:pt>
                <c:pt idx="2">
                  <c:v>1185427.9175</c:v>
                </c:pt>
                <c:pt idx="3">
                  <c:v>1580570.5566666666</c:v>
                </c:pt>
                <c:pt idx="4">
                  <c:v>1975713.1958333333</c:v>
                </c:pt>
                <c:pt idx="5">
                  <c:v>2370855.835</c:v>
                </c:pt>
                <c:pt idx="6">
                  <c:v>2765998.4741666666</c:v>
                </c:pt>
                <c:pt idx="7">
                  <c:v>3161141.1133333333</c:v>
                </c:pt>
                <c:pt idx="8">
                  <c:v>3556283.7524999999</c:v>
                </c:pt>
                <c:pt idx="9">
                  <c:v>3951426.3916666666</c:v>
                </c:pt>
                <c:pt idx="10">
                  <c:v>4346569.0308333337</c:v>
                </c:pt>
                <c:pt idx="11">
                  <c:v>4741711.67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[2]MSG!$E$2</c15:sqref>
                        </c15:formulaRef>
                      </c:ext>
                    </c:extLst>
                    <c:strCache>
                      <c:ptCount val="1"/>
                      <c:pt idx="0">
                        <c:v>Baseline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[2]MSG!$F$1:$Q$1</c15:sqref>
                        </c15:formulaRef>
                      </c:ext>
                    </c:extLst>
                    <c:strCache>
                      <c:ptCount val="12"/>
                      <c:pt idx="0">
                        <c:v>Oct</c:v>
                      </c:pt>
                      <c:pt idx="1">
                        <c:v>Nov</c:v>
                      </c:pt>
                      <c:pt idx="2">
                        <c:v>Dec</c:v>
                      </c:pt>
                      <c:pt idx="3">
                        <c:v>Jan</c:v>
                      </c:pt>
                      <c:pt idx="4">
                        <c:v>Feb</c:v>
                      </c:pt>
                      <c:pt idx="5">
                        <c:v>Mar</c:v>
                      </c:pt>
                      <c:pt idx="6">
                        <c:v>Apr</c:v>
                      </c:pt>
                      <c:pt idx="7">
                        <c:v>May</c:v>
                      </c:pt>
                      <c:pt idx="8">
                        <c:v>June</c:v>
                      </c:pt>
                      <c:pt idx="9">
                        <c:v>Jul</c:v>
                      </c:pt>
                      <c:pt idx="10">
                        <c:v>Aug</c:v>
                      </c:pt>
                      <c:pt idx="11">
                        <c:v>Sep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9-3C4B-420F-9F51-625C08404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648104"/>
        <c:axId val="391652416"/>
      </c:lineChart>
      <c:catAx>
        <c:axId val="391648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652416"/>
        <c:crosses val="autoZero"/>
        <c:auto val="1"/>
        <c:lblAlgn val="ctr"/>
        <c:lblOffset val="100"/>
        <c:noMultiLvlLbl val="0"/>
      </c:catAx>
      <c:valAx>
        <c:axId val="39165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648104"/>
        <c:crosses val="autoZero"/>
        <c:crossBetween val="between"/>
        <c:dispUnits>
          <c:builtInUnit val="thousands"/>
        </c:dispUnits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11907</xdr:colOff>
      <xdr:row>9</xdr:row>
      <xdr:rowOff>139374</xdr:rowOff>
    </xdr:from>
    <xdr:to>
      <xdr:col>13</xdr:col>
      <xdr:colOff>928687</xdr:colOff>
      <xdr:row>32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11907</xdr:colOff>
      <xdr:row>9</xdr:row>
      <xdr:rowOff>139374</xdr:rowOff>
    </xdr:from>
    <xdr:to>
      <xdr:col>13</xdr:col>
      <xdr:colOff>928687</xdr:colOff>
      <xdr:row>32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399330536C\AppData\Local\Microsoft\Windows\INetCache\Content.Outlook\VQ52D73A\PRODUCTION%20MEETING_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399330536C\Desktop\Budget%20Items\PRODUCTION%20MEETING%20Working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G - ACC"/>
      <sheetName val="WG - IMSC"/>
      <sheetName val="OG "/>
      <sheetName val="ATFF"/>
      <sheetName val="AFREP"/>
      <sheetName val="MXG"/>
      <sheetName val="CES"/>
      <sheetName val="WSA"/>
      <sheetName val="MDG"/>
      <sheetName val="MS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F1" t="str">
            <v>Oct</v>
          </cell>
          <cell r="G1" t="str">
            <v>Nov</v>
          </cell>
          <cell r="H1" t="str">
            <v>Dec</v>
          </cell>
          <cell r="I1" t="str">
            <v>Jan</v>
          </cell>
          <cell r="J1" t="str">
            <v>Feb</v>
          </cell>
          <cell r="K1" t="str">
            <v>Mar</v>
          </cell>
          <cell r="L1" t="str">
            <v>Apr</v>
          </cell>
          <cell r="M1" t="str">
            <v>May</v>
          </cell>
          <cell r="N1" t="str">
            <v>June</v>
          </cell>
          <cell r="O1" t="str">
            <v>Jul</v>
          </cell>
          <cell r="P1" t="str">
            <v>Aug</v>
          </cell>
          <cell r="Q1" t="str">
            <v>Sep</v>
          </cell>
        </row>
        <row r="2">
          <cell r="E2" t="str">
            <v>Baseline</v>
          </cell>
          <cell r="F2">
            <v>83333.333333333328</v>
          </cell>
          <cell r="G2">
            <v>166666.66666666666</v>
          </cell>
          <cell r="H2">
            <v>250000</v>
          </cell>
          <cell r="I2">
            <v>333333.33333333331</v>
          </cell>
          <cell r="J2">
            <v>416666.66666666663</v>
          </cell>
          <cell r="K2">
            <v>500000</v>
          </cell>
          <cell r="L2">
            <v>583333.33333333326</v>
          </cell>
          <cell r="M2">
            <v>666666.66666666663</v>
          </cell>
          <cell r="N2">
            <v>750000</v>
          </cell>
          <cell r="O2">
            <v>833333.33333333326</v>
          </cell>
          <cell r="P2">
            <v>916666.66666666663</v>
          </cell>
          <cell r="Q2">
            <v>1000000</v>
          </cell>
        </row>
        <row r="3">
          <cell r="E3" t="str">
            <v>MSG Staff</v>
          </cell>
          <cell r="F3">
            <v>62472</v>
          </cell>
          <cell r="G3">
            <v>66621</v>
          </cell>
          <cell r="H3">
            <v>69225.13</v>
          </cell>
          <cell r="I3">
            <v>125267</v>
          </cell>
          <cell r="J3">
            <v>113853.72</v>
          </cell>
          <cell r="K3">
            <v>105592.37</v>
          </cell>
          <cell r="L3">
            <v>111252.77</v>
          </cell>
        </row>
        <row r="4">
          <cell r="E4" t="str">
            <v>LRS</v>
          </cell>
          <cell r="F4">
            <v>90640</v>
          </cell>
          <cell r="G4">
            <v>129602</v>
          </cell>
          <cell r="H4">
            <v>175179.06</v>
          </cell>
          <cell r="I4">
            <v>393724</v>
          </cell>
          <cell r="J4">
            <v>313746.06</v>
          </cell>
          <cell r="K4">
            <v>374777.26</v>
          </cell>
          <cell r="L4">
            <v>411211.92</v>
          </cell>
        </row>
        <row r="5">
          <cell r="E5" t="str">
            <v>SFS</v>
          </cell>
          <cell r="F5">
            <v>248061</v>
          </cell>
          <cell r="G5">
            <v>312928</v>
          </cell>
          <cell r="H5">
            <v>320385.09000000003</v>
          </cell>
          <cell r="I5">
            <v>344134</v>
          </cell>
          <cell r="J5">
            <v>529908</v>
          </cell>
          <cell r="K5">
            <v>581461.48</v>
          </cell>
          <cell r="L5">
            <v>671056.14</v>
          </cell>
        </row>
        <row r="6">
          <cell r="E6" t="str">
            <v>CONS</v>
          </cell>
          <cell r="F6">
            <v>98869</v>
          </cell>
          <cell r="G6">
            <v>123653</v>
          </cell>
          <cell r="H6">
            <v>171339.57</v>
          </cell>
          <cell r="I6">
            <v>158741</v>
          </cell>
          <cell r="J6">
            <v>143408.20000000001</v>
          </cell>
          <cell r="K6">
            <v>210119.8</v>
          </cell>
          <cell r="L6">
            <v>233036.54</v>
          </cell>
        </row>
        <row r="7">
          <cell r="E7" t="str">
            <v>CS</v>
          </cell>
          <cell r="H7">
            <v>0</v>
          </cell>
          <cell r="I7">
            <v>0</v>
          </cell>
          <cell r="J7">
            <v>0</v>
          </cell>
          <cell r="K7">
            <v>40000</v>
          </cell>
          <cell r="L7">
            <v>91446.5</v>
          </cell>
        </row>
        <row r="8">
          <cell r="E8" t="str">
            <v>FSS</v>
          </cell>
          <cell r="H8">
            <v>464</v>
          </cell>
        </row>
        <row r="9">
          <cell r="E9" t="str">
            <v>FY 20 Obligation</v>
          </cell>
          <cell r="F9">
            <v>58254</v>
          </cell>
          <cell r="G9">
            <v>750000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G - ACC"/>
      <sheetName val="WG - IMSC"/>
      <sheetName val="Civ Pay"/>
      <sheetName val="OG "/>
      <sheetName val="ATFF"/>
      <sheetName val="AFREP"/>
      <sheetName val="MXG"/>
      <sheetName val="FH"/>
      <sheetName val="MSG"/>
      <sheetName val="MSG Power Query"/>
      <sheetName val="WSA"/>
      <sheetName val="CES"/>
      <sheetName val="MD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F1" t="str">
            <v>Oct</v>
          </cell>
          <cell r="G1" t="str">
            <v>Nov</v>
          </cell>
          <cell r="H1" t="str">
            <v>Dec</v>
          </cell>
          <cell r="I1" t="str">
            <v>Jan</v>
          </cell>
          <cell r="J1" t="str">
            <v>Feb</v>
          </cell>
          <cell r="K1" t="str">
            <v>Mar</v>
          </cell>
          <cell r="L1" t="str">
            <v>Apr</v>
          </cell>
          <cell r="M1" t="str">
            <v>May</v>
          </cell>
          <cell r="N1" t="str">
            <v>June</v>
          </cell>
          <cell r="O1" t="str">
            <v>Jul</v>
          </cell>
          <cell r="P1" t="str">
            <v>Aug</v>
          </cell>
          <cell r="Q1" t="str">
            <v>Sep</v>
          </cell>
        </row>
        <row r="2">
          <cell r="E2" t="str">
            <v>Baseline</v>
          </cell>
          <cell r="F2">
            <v>395142.63916666666</v>
          </cell>
          <cell r="G2">
            <v>790285.27833333332</v>
          </cell>
          <cell r="H2">
            <v>1185427.9175</v>
          </cell>
          <cell r="I2">
            <v>1580570.5566666666</v>
          </cell>
          <cell r="J2">
            <v>1975713.1958333333</v>
          </cell>
          <cell r="K2">
            <v>2370855.835</v>
          </cell>
          <cell r="L2">
            <v>2765998.4741666666</v>
          </cell>
          <cell r="M2">
            <v>3161141.1133333333</v>
          </cell>
          <cell r="N2">
            <v>3556283.7524999999</v>
          </cell>
          <cell r="O2">
            <v>3951426.3916666666</v>
          </cell>
          <cell r="P2">
            <v>4346569.0308333337</v>
          </cell>
          <cell r="Q2">
            <v>4741711.67</v>
          </cell>
        </row>
        <row r="3">
          <cell r="E3" t="str">
            <v>MSG Staff</v>
          </cell>
          <cell r="F3">
            <v>0</v>
          </cell>
          <cell r="G3">
            <v>829.5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E4" t="str">
            <v>LRS</v>
          </cell>
          <cell r="F4">
            <v>29642.2</v>
          </cell>
          <cell r="G4">
            <v>48017.83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E5" t="str">
            <v>SFS</v>
          </cell>
          <cell r="F5">
            <v>3808.97</v>
          </cell>
          <cell r="G5">
            <v>37736.199999999997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E6" t="str">
            <v>CONS</v>
          </cell>
          <cell r="F6">
            <v>0</v>
          </cell>
          <cell r="G6">
            <v>733.31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E7" t="str">
            <v>CS</v>
          </cell>
          <cell r="F7">
            <v>148632.37</v>
          </cell>
          <cell r="G7">
            <v>223596.03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E8" t="str">
            <v>FSS</v>
          </cell>
          <cell r="F8">
            <v>296781.18</v>
          </cell>
          <cell r="G8">
            <v>338960.96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E9" t="str">
            <v>FY 21 Obligation</v>
          </cell>
          <cell r="F9">
            <v>466450.33</v>
          </cell>
          <cell r="G9">
            <v>783957.72</v>
          </cell>
          <cell r="H9">
            <v>1268352.1000000001</v>
          </cell>
          <cell r="I9">
            <v>1810690.5100000002</v>
          </cell>
          <cell r="J9">
            <v>2118919.5</v>
          </cell>
          <cell r="K9">
            <v>2485329.2999999998</v>
          </cell>
          <cell r="L9">
            <v>3207340.7</v>
          </cell>
          <cell r="M9">
            <v>3602324.8</v>
          </cell>
          <cell r="N9">
            <v>4139189.56</v>
          </cell>
          <cell r="O9">
            <v>4203341.9400000004</v>
          </cell>
          <cell r="P9">
            <v>4704030.93</v>
          </cell>
          <cell r="Q9">
            <v>4741711.67</v>
          </cell>
        </row>
      </sheetData>
      <sheetData sheetId="9"/>
      <sheetData sheetId="10"/>
      <sheetData sheetId="11"/>
      <sheetData sheetId="1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15C679-AB8C-41C1-812C-ED6DEEC155E1}" name="Table1" displayName="Table1" ref="E55:Q63" totalsRowShown="0" dataDxfId="12" headerRowCellStyle="Normal 2" dataCellStyle="Currency">
  <tableColumns count="13">
    <tableColumn id="1" xr3:uid="{5A6BE4E4-96A3-48B7-8337-F93ED763D953}" name=".." dataDxfId="13" dataCellStyle="Normal 2"/>
    <tableColumn id="2" xr3:uid="{57922EB2-C351-45B6-87DE-0319733864F0}" name="Oct" dataDxfId="11" dataCellStyle="Currency"/>
    <tableColumn id="3" xr3:uid="{D989CC53-94F3-4535-97C4-3979BEAB4BC3}" name="Nov" dataDxfId="10" dataCellStyle="Currency"/>
    <tableColumn id="4" xr3:uid="{5E605B13-B9C1-4751-B723-6668378565E1}" name="Dec" dataDxfId="9" dataCellStyle="Currency"/>
    <tableColumn id="5" xr3:uid="{971A6CAE-32F2-4933-A094-639FC5283DC0}" name="Jan" dataDxfId="8" dataCellStyle="Currency"/>
    <tableColumn id="6" xr3:uid="{E4D0BC1E-AAAC-4055-81E9-4D4BC8EF4549}" name="Feb" dataDxfId="7" dataCellStyle="Currency"/>
    <tableColumn id="7" xr3:uid="{BF1174B6-E3BA-4ED5-8774-1D3DD400AF74}" name="Mar" dataDxfId="6" dataCellStyle="Currency"/>
    <tableColumn id="8" xr3:uid="{2D114068-13D3-4D26-9BBA-B37B2D5CBADD}" name="Apr" dataDxfId="5" dataCellStyle="Currency"/>
    <tableColumn id="9" xr3:uid="{263019C1-6123-45DE-B955-BA8DE83A2EB5}" name="May" dataDxfId="4" dataCellStyle="Currency"/>
    <tableColumn id="10" xr3:uid="{87247EFA-3D8E-4A05-85BB-E2B6DA1C455F}" name="June" dataDxfId="3" dataCellStyle="Currency"/>
    <tableColumn id="11" xr3:uid="{8567CB02-884C-4F83-8225-51B1323FEAA2}" name="Jul" dataDxfId="2" dataCellStyle="Currency"/>
    <tableColumn id="12" xr3:uid="{D5B88F4A-7FBF-4557-830F-2B3482735772}" name="Aug" dataDxfId="1" dataCellStyle="Currency"/>
    <tableColumn id="13" xr3:uid="{6D0C16E7-D47E-4837-953F-28EC07528AB3}" name="Sep" dataDxfId="0" dataCellStyle="Currency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71"/>
  <sheetViews>
    <sheetView tabSelected="1" topLeftCell="E49" workbookViewId="0">
      <selection activeCell="I60" sqref="I60"/>
    </sheetView>
  </sheetViews>
  <sheetFormatPr defaultColWidth="9.140625" defaultRowHeight="15" x14ac:dyDescent="0.25"/>
  <cols>
    <col min="1" max="1" width="17" style="14" hidden="1" customWidth="1"/>
    <col min="2" max="2" width="14.28515625" style="13" hidden="1" customWidth="1"/>
    <col min="3" max="3" width="12.140625" style="13" hidden="1" customWidth="1"/>
    <col min="4" max="4" width="13.85546875" style="13" hidden="1" customWidth="1"/>
    <col min="5" max="5" width="25.42578125" style="1" customWidth="1"/>
    <col min="6" max="6" width="14.7109375" style="13" customWidth="1"/>
    <col min="7" max="7" width="17.7109375" style="13" customWidth="1"/>
    <col min="8" max="8" width="14.85546875" style="13" customWidth="1"/>
    <col min="9" max="9" width="17.28515625" style="13" customWidth="1"/>
    <col min="10" max="10" width="15.140625" style="13" bestFit="1" customWidth="1"/>
    <col min="11" max="13" width="15" style="13" bestFit="1" customWidth="1"/>
    <col min="14" max="14" width="16.85546875" style="13" bestFit="1" customWidth="1"/>
    <col min="15" max="15" width="15.85546875" style="13" bestFit="1" customWidth="1"/>
    <col min="16" max="16" width="17.5703125" style="13" bestFit="1" customWidth="1"/>
    <col min="17" max="17" width="20.42578125" style="13" customWidth="1"/>
    <col min="18" max="18" width="14.85546875" style="4" customWidth="1"/>
    <col min="19" max="19" width="17.7109375" style="4" customWidth="1"/>
    <col min="20" max="20" width="14.42578125" style="4" bestFit="1" customWidth="1"/>
    <col min="21" max="21" width="9.140625" style="4"/>
    <col min="22" max="23" width="21.7109375" style="4" customWidth="1"/>
    <col min="24" max="16384" width="9.140625" style="4"/>
  </cols>
  <sheetData>
    <row r="1" spans="1:24" ht="12.75" x14ac:dyDescent="0.2">
      <c r="A1" s="55"/>
      <c r="B1" s="55"/>
      <c r="C1" s="55"/>
      <c r="D1" s="55"/>
      <c r="F1" s="2" t="s">
        <v>0</v>
      </c>
      <c r="G1" s="2" t="s">
        <v>1</v>
      </c>
      <c r="H1" s="2" t="s">
        <v>2</v>
      </c>
      <c r="I1" s="2" t="s">
        <v>3</v>
      </c>
      <c r="J1" s="2" t="s">
        <v>4</v>
      </c>
      <c r="K1" s="2" t="s">
        <v>5</v>
      </c>
      <c r="L1" s="2" t="s">
        <v>6</v>
      </c>
      <c r="M1" s="2" t="s">
        <v>7</v>
      </c>
      <c r="N1" s="3" t="s">
        <v>8</v>
      </c>
      <c r="O1" s="3" t="s">
        <v>9</v>
      </c>
      <c r="P1" s="3" t="s">
        <v>10</v>
      </c>
      <c r="Q1" s="3" t="s">
        <v>11</v>
      </c>
    </row>
    <row r="2" spans="1:24" x14ac:dyDescent="0.25">
      <c r="A2" s="5"/>
      <c r="B2" s="6"/>
      <c r="C2" s="6"/>
      <c r="D2" s="6"/>
      <c r="E2" s="54" t="s">
        <v>23</v>
      </c>
      <c r="F2" s="8">
        <f>Q2/12</f>
        <v>395142.63916666666</v>
      </c>
      <c r="G2" s="8">
        <f>(Q2/12)*2</f>
        <v>790285.27833333332</v>
      </c>
      <c r="H2" s="8">
        <f>(Q2/12)*3</f>
        <v>1185427.9175</v>
      </c>
      <c r="I2" s="8">
        <f>(Q2/12)*4</f>
        <v>1580570.5566666666</v>
      </c>
      <c r="J2" s="8">
        <f>(Q2/12)*5</f>
        <v>1975713.1958333333</v>
      </c>
      <c r="K2" s="8">
        <f>(Q2/12)*6</f>
        <v>2370855.835</v>
      </c>
      <c r="L2" s="8">
        <f>(Q2/12)*7</f>
        <v>2765998.4741666666</v>
      </c>
      <c r="M2" s="8">
        <f>(Q2/12)*8</f>
        <v>3161141.1133333333</v>
      </c>
      <c r="N2" s="8">
        <f>(Q2/12)*9</f>
        <v>3556283.7524999999</v>
      </c>
      <c r="O2" s="8">
        <f>(Q2/12)*10</f>
        <v>3951426.3916666666</v>
      </c>
      <c r="P2" s="8">
        <f>(Q2/12)*11</f>
        <v>4346569.0308333337</v>
      </c>
      <c r="Q2" s="42">
        <v>4741711.67</v>
      </c>
    </row>
    <row r="3" spans="1:24" x14ac:dyDescent="0.25">
      <c r="A3" s="5"/>
      <c r="B3" s="10"/>
      <c r="C3" s="10"/>
      <c r="D3" s="10"/>
      <c r="E3" s="7" t="s">
        <v>24</v>
      </c>
      <c r="F3" s="9">
        <v>0</v>
      </c>
      <c r="G3" s="9">
        <v>829.5</v>
      </c>
      <c r="H3" s="9">
        <v>0</v>
      </c>
      <c r="I3" s="11">
        <v>0</v>
      </c>
      <c r="J3" s="9">
        <v>0</v>
      </c>
      <c r="K3" s="9">
        <v>0</v>
      </c>
      <c r="L3" s="9">
        <v>0</v>
      </c>
      <c r="M3" s="9">
        <v>0</v>
      </c>
      <c r="N3" s="9">
        <v>0</v>
      </c>
      <c r="O3" s="9">
        <v>0</v>
      </c>
      <c r="P3" s="9">
        <v>0</v>
      </c>
      <c r="Q3" s="9">
        <v>0</v>
      </c>
    </row>
    <row r="4" spans="1:24" x14ac:dyDescent="0.25">
      <c r="A4" s="5"/>
      <c r="B4" s="10"/>
      <c r="C4" s="10"/>
      <c r="D4" s="10"/>
      <c r="E4" s="7" t="s">
        <v>25</v>
      </c>
      <c r="F4" s="9">
        <v>29642.2</v>
      </c>
      <c r="G4" s="9">
        <v>48017.83</v>
      </c>
      <c r="H4" s="9">
        <v>0</v>
      </c>
      <c r="I4" s="11">
        <v>0</v>
      </c>
      <c r="J4" s="9">
        <v>0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>
        <v>0</v>
      </c>
      <c r="Q4" s="9">
        <v>0</v>
      </c>
    </row>
    <row r="5" spans="1:24" x14ac:dyDescent="0.25">
      <c r="A5" s="5"/>
      <c r="B5" s="10"/>
      <c r="C5" s="10"/>
      <c r="D5" s="10"/>
      <c r="E5" s="7" t="s">
        <v>26</v>
      </c>
      <c r="F5" s="9">
        <v>3808.97</v>
      </c>
      <c r="G5" s="9">
        <v>37736.199999999997</v>
      </c>
      <c r="H5" s="9">
        <v>0</v>
      </c>
      <c r="I5" s="11">
        <v>0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0</v>
      </c>
      <c r="Q5" s="9">
        <v>0</v>
      </c>
    </row>
    <row r="6" spans="1:24" x14ac:dyDescent="0.25">
      <c r="A6" s="5"/>
      <c r="B6" s="10"/>
      <c r="C6" s="10"/>
      <c r="D6" s="10"/>
      <c r="E6" s="7" t="s">
        <v>27</v>
      </c>
      <c r="F6" s="9">
        <v>0</v>
      </c>
      <c r="G6" s="9">
        <v>733.31</v>
      </c>
      <c r="H6" s="9">
        <v>0</v>
      </c>
      <c r="I6" s="11">
        <v>0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0</v>
      </c>
      <c r="Q6" s="9">
        <v>0</v>
      </c>
    </row>
    <row r="7" spans="1:24" x14ac:dyDescent="0.25">
      <c r="A7" s="5"/>
      <c r="B7" s="10"/>
      <c r="C7" s="10"/>
      <c r="D7" s="10"/>
      <c r="E7" s="7" t="s">
        <v>28</v>
      </c>
      <c r="F7" s="9">
        <v>148632.37</v>
      </c>
      <c r="G7" s="9">
        <v>223596.03</v>
      </c>
      <c r="H7" s="9">
        <v>0</v>
      </c>
      <c r="I7" s="11">
        <v>0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v>0</v>
      </c>
      <c r="Q7" s="9">
        <v>0</v>
      </c>
    </row>
    <row r="8" spans="1:24" x14ac:dyDescent="0.25">
      <c r="A8" s="12"/>
      <c r="E8" s="7" t="s">
        <v>29</v>
      </c>
      <c r="F8" s="9">
        <v>296781.18</v>
      </c>
      <c r="G8" s="9">
        <v>338960.96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0</v>
      </c>
    </row>
    <row r="9" spans="1:24" x14ac:dyDescent="0.25">
      <c r="E9" s="1" t="s">
        <v>30</v>
      </c>
      <c r="F9" s="9">
        <v>466450.33</v>
      </c>
      <c r="G9" s="9">
        <v>783957.72</v>
      </c>
      <c r="H9" s="9">
        <v>1268352.1000000001</v>
      </c>
      <c r="I9" s="9">
        <v>1810690.5100000002</v>
      </c>
      <c r="J9" s="9">
        <v>2118919.5</v>
      </c>
      <c r="K9" s="9">
        <v>2485329.2999999998</v>
      </c>
      <c r="L9" s="9">
        <v>3207340.7</v>
      </c>
      <c r="M9" s="9">
        <v>3602324.8</v>
      </c>
      <c r="N9" s="9">
        <v>4139189.56</v>
      </c>
      <c r="O9" s="9">
        <v>4203341.9400000004</v>
      </c>
      <c r="P9" s="9">
        <v>4704030.93</v>
      </c>
      <c r="Q9" s="9">
        <v>4741711.67</v>
      </c>
    </row>
    <row r="10" spans="1:24" ht="15.75" thickBot="1" x14ac:dyDescent="0.3"/>
    <row r="11" spans="1:24" ht="30" x14ac:dyDescent="0.25">
      <c r="O11" s="15" t="s">
        <v>12</v>
      </c>
      <c r="P11" s="16" t="s">
        <v>13</v>
      </c>
      <c r="Q11" s="16" t="s">
        <v>31</v>
      </c>
      <c r="R11" s="16" t="s">
        <v>33</v>
      </c>
      <c r="S11" s="16" t="s">
        <v>32</v>
      </c>
      <c r="T11" s="17" t="s">
        <v>34</v>
      </c>
    </row>
    <row r="12" spans="1:24" x14ac:dyDescent="0.25">
      <c r="O12" s="52">
        <v>65485</v>
      </c>
      <c r="P12" s="18">
        <v>104990</v>
      </c>
      <c r="Q12" s="18">
        <v>31268.9</v>
      </c>
      <c r="R12" s="19">
        <f>Q12/P12</f>
        <v>0.29782741213448899</v>
      </c>
      <c r="S12" s="20">
        <v>2280.87</v>
      </c>
      <c r="T12" s="21">
        <f>S12/P12</f>
        <v>2.1724640441946851E-2</v>
      </c>
    </row>
    <row r="13" spans="1:24" s="24" customFormat="1" x14ac:dyDescent="0.25">
      <c r="A13" s="14"/>
      <c r="B13" s="22"/>
      <c r="C13" s="22"/>
      <c r="D13" s="22"/>
      <c r="E13" s="23"/>
      <c r="F13" s="22"/>
      <c r="G13" s="22"/>
      <c r="H13" s="22"/>
      <c r="I13" s="22"/>
      <c r="J13" s="22"/>
      <c r="K13" s="22"/>
      <c r="L13" s="22"/>
      <c r="M13" s="22"/>
      <c r="N13" s="22"/>
      <c r="O13" s="52">
        <v>65486</v>
      </c>
      <c r="P13" s="18">
        <v>315222</v>
      </c>
      <c r="Q13" s="18">
        <v>73402</v>
      </c>
      <c r="R13" s="19">
        <f t="shared" ref="R13:R33" si="0">Q13/P13</f>
        <v>0.23285811269517989</v>
      </c>
      <c r="S13" s="20">
        <v>21439.37</v>
      </c>
      <c r="T13" s="21">
        <f t="shared" ref="T13:T33" si="1">S13/P13</f>
        <v>6.80135586983142E-2</v>
      </c>
      <c r="U13" s="4"/>
      <c r="V13" s="4"/>
      <c r="W13" s="4"/>
      <c r="X13" s="4"/>
    </row>
    <row r="14" spans="1:24" x14ac:dyDescent="0.25">
      <c r="O14" s="52">
        <v>65487</v>
      </c>
      <c r="P14" s="18">
        <v>429087</v>
      </c>
      <c r="Q14" s="43">
        <v>212459.08</v>
      </c>
      <c r="R14" s="19">
        <f t="shared" si="0"/>
        <v>0.49514219727001746</v>
      </c>
      <c r="S14" s="44">
        <v>25620.86</v>
      </c>
      <c r="T14" s="21">
        <f t="shared" si="1"/>
        <v>5.9710175325749792E-2</v>
      </c>
    </row>
    <row r="15" spans="1:24" x14ac:dyDescent="0.25">
      <c r="O15" s="52">
        <v>65488</v>
      </c>
      <c r="P15" s="18">
        <v>11579</v>
      </c>
      <c r="Q15" s="18">
        <v>0</v>
      </c>
      <c r="R15" s="19">
        <f t="shared" si="0"/>
        <v>0</v>
      </c>
      <c r="S15" s="20">
        <v>957.6</v>
      </c>
      <c r="T15" s="21">
        <f t="shared" si="1"/>
        <v>8.2701442266171515E-2</v>
      </c>
    </row>
    <row r="16" spans="1:24" x14ac:dyDescent="0.25">
      <c r="O16" s="52">
        <v>65489</v>
      </c>
      <c r="P16" s="18">
        <v>167804</v>
      </c>
      <c r="Q16" s="18">
        <v>48612.19</v>
      </c>
      <c r="R16" s="19">
        <f t="shared" si="0"/>
        <v>0.28969625277109007</v>
      </c>
      <c r="S16" s="20">
        <v>36158.910000000003</v>
      </c>
      <c r="T16" s="21">
        <f t="shared" si="1"/>
        <v>0.21548300398083481</v>
      </c>
    </row>
    <row r="17" spans="15:20" x14ac:dyDescent="0.25">
      <c r="O17" s="52">
        <v>65490</v>
      </c>
      <c r="P17" s="18">
        <v>480000</v>
      </c>
      <c r="Q17" s="18">
        <v>2480</v>
      </c>
      <c r="R17" s="19">
        <f t="shared" si="0"/>
        <v>5.1666666666666666E-3</v>
      </c>
      <c r="S17" s="20">
        <v>619.69000000000005</v>
      </c>
      <c r="T17" s="21">
        <f t="shared" si="1"/>
        <v>1.2910208333333335E-3</v>
      </c>
    </row>
    <row r="18" spans="15:20" x14ac:dyDescent="0.25">
      <c r="O18" s="52">
        <v>65491</v>
      </c>
      <c r="P18" s="18">
        <v>658044</v>
      </c>
      <c r="Q18" s="18">
        <v>189011</v>
      </c>
      <c r="R18" s="19">
        <f t="shared" si="0"/>
        <v>0.28723155290527685</v>
      </c>
      <c r="S18" s="20">
        <v>189011</v>
      </c>
      <c r="T18" s="21">
        <f t="shared" si="1"/>
        <v>0.28723155290527685</v>
      </c>
    </row>
    <row r="19" spans="15:20" x14ac:dyDescent="0.25">
      <c r="O19" s="52">
        <v>65492</v>
      </c>
      <c r="P19" s="18">
        <v>84669</v>
      </c>
      <c r="Q19" s="18">
        <v>0</v>
      </c>
      <c r="R19" s="19">
        <f t="shared" si="0"/>
        <v>0</v>
      </c>
      <c r="S19" s="20">
        <v>0</v>
      </c>
      <c r="T19" s="21">
        <f t="shared" si="1"/>
        <v>0</v>
      </c>
    </row>
    <row r="20" spans="15:20" x14ac:dyDescent="0.25">
      <c r="O20" s="52">
        <v>65493</v>
      </c>
      <c r="P20" s="18">
        <v>0</v>
      </c>
      <c r="Q20" s="18">
        <v>300.83999999999997</v>
      </c>
      <c r="R20" s="19" t="e">
        <f t="shared" si="0"/>
        <v>#DIV/0!</v>
      </c>
      <c r="S20" s="20">
        <v>300.83999999999997</v>
      </c>
      <c r="T20" s="21" t="e">
        <f t="shared" si="1"/>
        <v>#DIV/0!</v>
      </c>
    </row>
    <row r="21" spans="15:20" x14ac:dyDescent="0.25">
      <c r="O21" s="52">
        <v>65494</v>
      </c>
      <c r="P21" s="18">
        <v>268130</v>
      </c>
      <c r="Q21" s="18">
        <v>111664.54</v>
      </c>
      <c r="R21" s="19">
        <f t="shared" si="0"/>
        <v>0.41645671875582735</v>
      </c>
      <c r="S21" s="20">
        <v>34284.19</v>
      </c>
      <c r="T21" s="21">
        <f t="shared" si="1"/>
        <v>0.12786405847909596</v>
      </c>
    </row>
    <row r="22" spans="15:20" x14ac:dyDescent="0.25">
      <c r="O22" s="52">
        <v>65495</v>
      </c>
      <c r="P22" s="18">
        <v>253060</v>
      </c>
      <c r="Q22" s="43">
        <v>51564.74</v>
      </c>
      <c r="R22" s="19">
        <f t="shared" si="0"/>
        <v>0.20376487789457046</v>
      </c>
      <c r="S22" s="44">
        <v>4356</v>
      </c>
      <c r="T22" s="21">
        <f t="shared" si="1"/>
        <v>1.7213309096656918E-2</v>
      </c>
    </row>
    <row r="23" spans="15:20" x14ac:dyDescent="0.25">
      <c r="O23" s="52">
        <v>65496</v>
      </c>
      <c r="P23" s="18">
        <v>1569668</v>
      </c>
      <c r="Q23" s="18">
        <v>387695.68</v>
      </c>
      <c r="R23" s="19">
        <f t="shared" si="0"/>
        <v>0.24699215375480674</v>
      </c>
      <c r="S23" s="20">
        <v>321583.90999999997</v>
      </c>
      <c r="T23" s="21">
        <f t="shared" si="1"/>
        <v>0.20487383956352551</v>
      </c>
    </row>
    <row r="24" spans="15:20" x14ac:dyDescent="0.25">
      <c r="O24" s="52">
        <v>65497</v>
      </c>
      <c r="P24" s="18">
        <v>64874</v>
      </c>
      <c r="Q24" s="18">
        <v>13950</v>
      </c>
      <c r="R24" s="19">
        <f t="shared" si="0"/>
        <v>0.21503221629620495</v>
      </c>
      <c r="S24" s="20">
        <v>7850</v>
      </c>
      <c r="T24" s="21">
        <f t="shared" si="1"/>
        <v>0.12100379196596479</v>
      </c>
    </row>
    <row r="25" spans="15:20" x14ac:dyDescent="0.25">
      <c r="O25" s="52">
        <v>65498</v>
      </c>
      <c r="P25" s="18">
        <v>50895</v>
      </c>
      <c r="Q25" s="43">
        <v>330</v>
      </c>
      <c r="R25" s="19">
        <f t="shared" si="0"/>
        <v>6.4839375184202767E-3</v>
      </c>
      <c r="S25" s="44">
        <v>0</v>
      </c>
      <c r="T25" s="21">
        <f t="shared" si="1"/>
        <v>0</v>
      </c>
    </row>
    <row r="26" spans="15:20" x14ac:dyDescent="0.25">
      <c r="O26" s="52">
        <v>65499</v>
      </c>
      <c r="P26" s="18">
        <v>109150</v>
      </c>
      <c r="Q26" s="18">
        <v>26100</v>
      </c>
      <c r="R26" s="19">
        <f t="shared" si="0"/>
        <v>0.239120476408612</v>
      </c>
      <c r="S26" s="20">
        <v>0</v>
      </c>
      <c r="T26" s="21">
        <f t="shared" si="1"/>
        <v>0</v>
      </c>
    </row>
    <row r="27" spans="15:20" x14ac:dyDescent="0.25">
      <c r="O27" s="52">
        <v>65500</v>
      </c>
      <c r="P27" s="18">
        <v>17000</v>
      </c>
      <c r="Q27" s="18">
        <v>3000</v>
      </c>
      <c r="R27" s="19">
        <f t="shared" si="0"/>
        <v>0.17647058823529413</v>
      </c>
      <c r="S27" s="20">
        <v>0</v>
      </c>
      <c r="T27" s="21">
        <f t="shared" si="1"/>
        <v>0</v>
      </c>
    </row>
    <row r="28" spans="15:20" x14ac:dyDescent="0.25">
      <c r="O28" s="52">
        <v>65501</v>
      </c>
      <c r="P28" s="18">
        <v>3400</v>
      </c>
      <c r="Q28" s="18">
        <v>750</v>
      </c>
      <c r="R28" s="19">
        <f t="shared" si="0"/>
        <v>0.22058823529411764</v>
      </c>
      <c r="S28" s="20">
        <v>0</v>
      </c>
      <c r="T28" s="21">
        <f t="shared" si="1"/>
        <v>0</v>
      </c>
    </row>
    <row r="29" spans="15:20" x14ac:dyDescent="0.25">
      <c r="O29" s="52">
        <v>65502</v>
      </c>
      <c r="P29" s="25">
        <v>0</v>
      </c>
      <c r="Q29" s="25">
        <v>20000</v>
      </c>
      <c r="R29" s="19" t="e">
        <f t="shared" si="0"/>
        <v>#DIV/0!</v>
      </c>
      <c r="S29" s="45">
        <v>2193.9899999999998</v>
      </c>
      <c r="T29" s="21" t="e">
        <f t="shared" si="1"/>
        <v>#DIV/0!</v>
      </c>
    </row>
    <row r="30" spans="15:20" x14ac:dyDescent="0.25">
      <c r="O30" s="52">
        <v>65503</v>
      </c>
      <c r="P30" s="25">
        <v>32100</v>
      </c>
      <c r="Q30" s="25">
        <v>8850</v>
      </c>
      <c r="R30" s="19">
        <f t="shared" si="0"/>
        <v>0.27570093457943923</v>
      </c>
      <c r="S30" s="45">
        <v>0</v>
      </c>
      <c r="T30" s="21">
        <f t="shared" si="1"/>
        <v>0</v>
      </c>
    </row>
    <row r="31" spans="15:20" x14ac:dyDescent="0.25">
      <c r="O31" s="52">
        <v>65504</v>
      </c>
      <c r="P31" s="25">
        <v>71200</v>
      </c>
      <c r="Q31" s="25">
        <v>30828</v>
      </c>
      <c r="R31" s="19">
        <f t="shared" si="0"/>
        <v>0.43297752808988765</v>
      </c>
      <c r="S31" s="45">
        <v>23904</v>
      </c>
      <c r="T31" s="21">
        <f t="shared" si="1"/>
        <v>0.33573033707865169</v>
      </c>
    </row>
    <row r="32" spans="15:20" x14ac:dyDescent="0.25">
      <c r="O32" s="52">
        <v>65505</v>
      </c>
      <c r="P32" s="25">
        <v>109000</v>
      </c>
      <c r="Q32" s="25">
        <v>7000</v>
      </c>
      <c r="R32" s="26">
        <f t="shared" si="0"/>
        <v>6.4220183486238536E-2</v>
      </c>
      <c r="S32" s="27">
        <v>0</v>
      </c>
      <c r="T32" s="28">
        <f t="shared" si="1"/>
        <v>0</v>
      </c>
    </row>
    <row r="33" spans="5:21" ht="15.75" thickBot="1" x14ac:dyDescent="0.3">
      <c r="O33" s="52">
        <v>65506</v>
      </c>
      <c r="P33" s="25"/>
      <c r="Q33" s="25">
        <v>0</v>
      </c>
      <c r="R33" s="26" t="e">
        <f t="shared" si="0"/>
        <v>#DIV/0!</v>
      </c>
      <c r="S33" s="27">
        <v>0</v>
      </c>
      <c r="T33" s="28" t="e">
        <f t="shared" si="1"/>
        <v>#DIV/0!</v>
      </c>
    </row>
    <row r="34" spans="5:21" ht="16.5" thickBot="1" x14ac:dyDescent="0.3">
      <c r="E34" s="34"/>
      <c r="F34" s="33"/>
      <c r="G34" s="34"/>
      <c r="H34" s="34"/>
      <c r="I34" s="34"/>
      <c r="J34" s="34"/>
      <c r="K34" s="34"/>
      <c r="L34" s="34"/>
      <c r="M34" s="34"/>
      <c r="N34" s="34"/>
      <c r="O34" s="29" t="s">
        <v>15</v>
      </c>
      <c r="P34" s="30">
        <f>Q2</f>
        <v>4741711.67</v>
      </c>
      <c r="Q34" s="30">
        <f>SUM(Q12:Q33)</f>
        <v>1219266.97</v>
      </c>
      <c r="R34" s="31">
        <f>Q34/P34</f>
        <v>0.25713646355051362</v>
      </c>
      <c r="S34" s="30">
        <f>SUM(S12:S33)</f>
        <v>670561.23</v>
      </c>
      <c r="T34" s="32">
        <f>S34/P34</f>
        <v>0.14141754637729798</v>
      </c>
      <c r="U34" s="34"/>
    </row>
    <row r="35" spans="5:21" ht="15.75" x14ac:dyDescent="0.25">
      <c r="F35" s="35" t="s">
        <v>14</v>
      </c>
      <c r="G35" s="36" t="s">
        <v>16</v>
      </c>
      <c r="H35" s="36" t="s">
        <v>31</v>
      </c>
      <c r="I35" s="36" t="s">
        <v>33</v>
      </c>
      <c r="J35" s="36" t="s">
        <v>32</v>
      </c>
      <c r="K35" s="36" t="s">
        <v>34</v>
      </c>
    </row>
    <row r="36" spans="5:21" x14ac:dyDescent="0.25">
      <c r="F36" s="37" t="s">
        <v>17</v>
      </c>
      <c r="G36" s="38">
        <v>20400</v>
      </c>
      <c r="H36" s="38">
        <v>10000</v>
      </c>
      <c r="I36" s="39">
        <f t="shared" ref="I36:I42" si="2">H36/G36</f>
        <v>0.49019607843137253</v>
      </c>
      <c r="J36" s="41">
        <v>829.5</v>
      </c>
      <c r="K36" s="39">
        <f t="shared" ref="K36:K42" si="3">J36/G36</f>
        <v>4.0661764705882356E-2</v>
      </c>
      <c r="O36" s="53"/>
      <c r="P36" s="53"/>
      <c r="Q36" s="53"/>
      <c r="R36" s="53"/>
      <c r="S36" s="53"/>
      <c r="T36" s="53"/>
    </row>
    <row r="37" spans="5:21" x14ac:dyDescent="0.25">
      <c r="F37" s="37" t="s">
        <v>18</v>
      </c>
      <c r="G37" s="38">
        <v>0</v>
      </c>
      <c r="H37" s="38">
        <v>49.14</v>
      </c>
      <c r="I37" s="39" t="e">
        <f t="shared" si="2"/>
        <v>#DIV/0!</v>
      </c>
      <c r="J37" s="41">
        <v>49.14</v>
      </c>
      <c r="K37" s="39" t="e">
        <f t="shared" si="3"/>
        <v>#DIV/0!</v>
      </c>
      <c r="O37" s="53"/>
      <c r="P37" s="53"/>
      <c r="Q37" s="53"/>
      <c r="R37" s="53"/>
      <c r="S37" s="53"/>
      <c r="T37" s="53"/>
    </row>
    <row r="38" spans="5:21" x14ac:dyDescent="0.25">
      <c r="F38" s="37" t="s">
        <v>19</v>
      </c>
      <c r="G38" s="38">
        <v>480000</v>
      </c>
      <c r="H38" s="38">
        <v>1860.31</v>
      </c>
      <c r="I38" s="39">
        <f t="shared" si="2"/>
        <v>3.8756458333333334E-3</v>
      </c>
      <c r="J38" s="41">
        <v>619.69000000000005</v>
      </c>
      <c r="K38" s="39">
        <f t="shared" si="3"/>
        <v>1.2910208333333335E-3</v>
      </c>
      <c r="O38" s="53"/>
      <c r="P38" s="53"/>
      <c r="Q38" s="53"/>
      <c r="R38" s="53"/>
      <c r="S38" s="53"/>
      <c r="T38" s="53"/>
    </row>
    <row r="39" spans="5:21" x14ac:dyDescent="0.25">
      <c r="F39" s="37" t="s">
        <v>20</v>
      </c>
      <c r="G39" s="38">
        <v>26690</v>
      </c>
      <c r="H39" s="38">
        <v>11988.03</v>
      </c>
      <c r="I39" s="39">
        <f t="shared" si="2"/>
        <v>0.44915811165230424</v>
      </c>
      <c r="J39" s="41">
        <v>733.31</v>
      </c>
      <c r="K39" s="39">
        <f t="shared" si="3"/>
        <v>2.7475084301236415E-2</v>
      </c>
      <c r="O39" s="53"/>
      <c r="P39" s="53"/>
      <c r="Q39" s="53"/>
      <c r="R39" s="53"/>
      <c r="S39" s="53"/>
      <c r="T39" s="53"/>
    </row>
    <row r="40" spans="5:21" x14ac:dyDescent="0.25">
      <c r="F40" s="37" t="s">
        <v>21</v>
      </c>
      <c r="G40" s="38">
        <v>268130</v>
      </c>
      <c r="H40" s="38">
        <v>77380.350000000006</v>
      </c>
      <c r="I40" s="39">
        <f t="shared" si="2"/>
        <v>0.28859266027673147</v>
      </c>
      <c r="J40" s="41">
        <v>34585.03</v>
      </c>
      <c r="K40" s="39">
        <f t="shared" si="3"/>
        <v>0.12898605154216239</v>
      </c>
      <c r="O40" s="53"/>
      <c r="P40" s="53"/>
      <c r="Q40" s="53"/>
      <c r="R40" s="53"/>
      <c r="S40" s="53"/>
      <c r="T40" s="53"/>
    </row>
    <row r="41" spans="5:21" x14ac:dyDescent="0.25">
      <c r="F41" s="37" t="s">
        <v>22</v>
      </c>
      <c r="G41" s="38">
        <v>399750</v>
      </c>
      <c r="H41" s="38">
        <v>77430.009999999995</v>
      </c>
      <c r="I41" s="39">
        <f t="shared" si="2"/>
        <v>0.19369608505315822</v>
      </c>
      <c r="J41" s="41">
        <v>26816.05</v>
      </c>
      <c r="K41" s="39">
        <f t="shared" si="3"/>
        <v>6.7082051282051275E-2</v>
      </c>
      <c r="L41" s="46"/>
      <c r="O41" s="53"/>
      <c r="P41" s="53"/>
      <c r="Q41" s="53"/>
      <c r="R41" s="53"/>
      <c r="S41" s="53"/>
      <c r="T41" s="53"/>
    </row>
    <row r="42" spans="5:21" x14ac:dyDescent="0.25">
      <c r="F42" s="13" t="s">
        <v>15</v>
      </c>
      <c r="G42" s="47">
        <f>SUM(G36:G41)</f>
        <v>1194970</v>
      </c>
      <c r="H42" s="47">
        <f>SUM(H36:H41)</f>
        <v>178707.84</v>
      </c>
      <c r="I42" s="48">
        <f t="shared" si="2"/>
        <v>0.14955006401834356</v>
      </c>
      <c r="J42" s="47">
        <f>SUM(J36:J41)</f>
        <v>63632.72</v>
      </c>
      <c r="K42" s="48">
        <f t="shared" si="3"/>
        <v>5.325047490731985E-2</v>
      </c>
      <c r="O42" s="53"/>
      <c r="P42" s="53"/>
      <c r="Q42" s="53"/>
      <c r="R42" s="53"/>
      <c r="S42" s="53"/>
      <c r="T42" s="53"/>
    </row>
    <row r="43" spans="5:21" ht="15.75" x14ac:dyDescent="0.25">
      <c r="F43" s="49"/>
      <c r="O43" s="53"/>
      <c r="P43" s="53"/>
      <c r="Q43" s="53"/>
      <c r="R43" s="53"/>
      <c r="S43" s="53"/>
      <c r="T43" s="53"/>
    </row>
    <row r="44" spans="5:21" ht="15.75" x14ac:dyDescent="0.25">
      <c r="F44" s="35" t="s">
        <v>14</v>
      </c>
      <c r="G44" s="36" t="s">
        <v>16</v>
      </c>
      <c r="H44" s="36" t="s">
        <v>31</v>
      </c>
      <c r="I44" s="36" t="s">
        <v>33</v>
      </c>
      <c r="J44" s="36" t="s">
        <v>32</v>
      </c>
      <c r="K44" s="36" t="s">
        <v>34</v>
      </c>
      <c r="O44" s="46"/>
      <c r="P44" s="46"/>
      <c r="Q44" s="46"/>
      <c r="R44" s="46"/>
      <c r="S44" s="46"/>
      <c r="T44" s="46"/>
    </row>
    <row r="45" spans="5:21" x14ac:dyDescent="0.25">
      <c r="F45" s="37" t="s">
        <v>17</v>
      </c>
      <c r="G45" s="38">
        <v>0</v>
      </c>
      <c r="H45" s="41">
        <v>0</v>
      </c>
      <c r="I45" s="39" t="e">
        <f t="shared" ref="I45:I51" si="4">H45/G45</f>
        <v>#DIV/0!</v>
      </c>
      <c r="J45" s="41">
        <v>0</v>
      </c>
      <c r="K45" s="39" t="e">
        <f t="shared" ref="K45:K48" si="5">J45/G45</f>
        <v>#DIV/0!</v>
      </c>
      <c r="O45" s="46"/>
      <c r="P45" s="46"/>
      <c r="Q45" s="46"/>
      <c r="R45" s="46"/>
      <c r="S45" s="46"/>
      <c r="T45" s="46"/>
    </row>
    <row r="46" spans="5:21" x14ac:dyDescent="0.25">
      <c r="F46" s="37" t="s">
        <v>18</v>
      </c>
      <c r="G46" s="38">
        <v>986124</v>
      </c>
      <c r="H46" s="41">
        <v>238800.85</v>
      </c>
      <c r="I46" s="39">
        <f t="shared" si="4"/>
        <v>0.24216107710592177</v>
      </c>
      <c r="J46" s="41">
        <v>47968.69</v>
      </c>
      <c r="K46" s="39">
        <f t="shared" si="5"/>
        <v>4.8643669558797883E-2</v>
      </c>
      <c r="O46" s="50"/>
      <c r="P46" s="50"/>
      <c r="Q46" s="50"/>
      <c r="R46" s="50"/>
      <c r="S46" s="50"/>
      <c r="T46" s="51"/>
    </row>
    <row r="47" spans="5:21" x14ac:dyDescent="0.25">
      <c r="F47" s="37" t="s">
        <v>19</v>
      </c>
      <c r="G47" s="38">
        <v>158052</v>
      </c>
      <c r="H47" s="41">
        <v>12453.28</v>
      </c>
      <c r="I47" s="39">
        <f t="shared" si="4"/>
        <v>7.8792296206311854E-2</v>
      </c>
      <c r="J47" s="41">
        <v>37116.51</v>
      </c>
      <c r="K47" s="39">
        <f t="shared" si="5"/>
        <v>0.23483733201731077</v>
      </c>
      <c r="O47" s="46"/>
      <c r="P47" s="46"/>
      <c r="Q47" s="46"/>
      <c r="R47" s="46"/>
      <c r="S47" s="46"/>
      <c r="T47" s="46"/>
    </row>
    <row r="48" spans="5:21" x14ac:dyDescent="0.25">
      <c r="F48" s="37" t="s">
        <v>20</v>
      </c>
      <c r="G48" s="38">
        <v>0</v>
      </c>
      <c r="H48" s="41">
        <v>0</v>
      </c>
      <c r="I48" s="39" t="e">
        <f t="shared" si="4"/>
        <v>#DIV/0!</v>
      </c>
      <c r="J48" s="41">
        <v>0</v>
      </c>
      <c r="K48" s="39" t="e">
        <f t="shared" si="5"/>
        <v>#DIV/0!</v>
      </c>
      <c r="O48" s="4"/>
      <c r="P48" s="4"/>
      <c r="Q48" s="4"/>
    </row>
    <row r="49" spans="5:19" x14ac:dyDescent="0.25">
      <c r="F49" s="37" t="s">
        <v>21</v>
      </c>
      <c r="G49" s="38">
        <v>658044</v>
      </c>
      <c r="H49" s="41">
        <v>0</v>
      </c>
      <c r="I49" s="39">
        <f t="shared" si="4"/>
        <v>0</v>
      </c>
      <c r="J49" s="41">
        <v>189011</v>
      </c>
      <c r="K49" s="39">
        <f>J49/G49</f>
        <v>0.28723155290527685</v>
      </c>
      <c r="O49" s="4"/>
      <c r="P49" s="4"/>
      <c r="Q49" s="4"/>
    </row>
    <row r="50" spans="5:19" x14ac:dyDescent="0.25">
      <c r="F50" s="37" t="s">
        <v>22</v>
      </c>
      <c r="G50" s="38">
        <v>1974497</v>
      </c>
      <c r="H50" s="41">
        <v>211583.16</v>
      </c>
      <c r="I50" s="39">
        <f t="shared" si="4"/>
        <v>0.10715800530464215</v>
      </c>
      <c r="J50" s="41">
        <v>312144.90999999997</v>
      </c>
      <c r="K50" s="39">
        <f>J50/G50</f>
        <v>0.15808831818939201</v>
      </c>
      <c r="O50" s="4"/>
      <c r="P50" s="4"/>
      <c r="Q50" s="4"/>
    </row>
    <row r="51" spans="5:19" x14ac:dyDescent="0.25">
      <c r="F51" s="13" t="s">
        <v>15</v>
      </c>
      <c r="G51" s="47">
        <f>SUM(G45:G50)</f>
        <v>3776717</v>
      </c>
      <c r="H51" s="47">
        <f>SUM(H45:H50)</f>
        <v>462837.29000000004</v>
      </c>
      <c r="I51" s="48">
        <f t="shared" si="4"/>
        <v>0.12255016460063066</v>
      </c>
      <c r="J51" s="47">
        <f>SUM(J45:J50)</f>
        <v>586241.11</v>
      </c>
      <c r="K51" s="48">
        <f>J51/G51</f>
        <v>0.15522505657691588</v>
      </c>
      <c r="O51" s="4"/>
      <c r="P51" s="4"/>
      <c r="Q51" s="4"/>
    </row>
    <row r="52" spans="5:19" x14ac:dyDescent="0.25">
      <c r="O52" s="4"/>
      <c r="P52" s="4"/>
      <c r="Q52" s="4"/>
    </row>
    <row r="53" spans="5:19" x14ac:dyDescent="0.25">
      <c r="O53" s="4"/>
      <c r="P53" s="4"/>
      <c r="Q53" s="4"/>
    </row>
    <row r="54" spans="5:19" x14ac:dyDescent="0.25">
      <c r="O54" s="4"/>
      <c r="P54" s="4"/>
      <c r="Q54" s="4"/>
    </row>
    <row r="55" spans="5:19" x14ac:dyDescent="0.25">
      <c r="E55" s="1" t="s">
        <v>35</v>
      </c>
      <c r="F55" s="13" t="s">
        <v>0</v>
      </c>
      <c r="G55" s="13" t="s">
        <v>1</v>
      </c>
      <c r="H55" s="13" t="s">
        <v>2</v>
      </c>
      <c r="I55" s="13" t="s">
        <v>3</v>
      </c>
      <c r="J55" s="13" t="s">
        <v>4</v>
      </c>
      <c r="K55" s="13" t="s">
        <v>5</v>
      </c>
      <c r="L55" s="13" t="s">
        <v>6</v>
      </c>
      <c r="M55" s="13" t="s">
        <v>7</v>
      </c>
      <c r="N55" s="13" t="s">
        <v>8</v>
      </c>
      <c r="O55" s="4" t="s">
        <v>9</v>
      </c>
      <c r="P55" s="4" t="s">
        <v>10</v>
      </c>
      <c r="Q55" s="4" t="s">
        <v>11</v>
      </c>
    </row>
    <row r="56" spans="5:19" x14ac:dyDescent="0.25">
      <c r="E56" s="1" t="s">
        <v>23</v>
      </c>
      <c r="F56" s="41">
        <v>395142.63916666666</v>
      </c>
      <c r="G56" s="41">
        <v>790285.27833333332</v>
      </c>
      <c r="H56" s="41">
        <v>1185427.9175</v>
      </c>
      <c r="I56" s="41">
        <v>1580570.5566666666</v>
      </c>
      <c r="J56" s="41">
        <v>1975713.1958333333</v>
      </c>
      <c r="K56" s="41">
        <v>2370855.835</v>
      </c>
      <c r="L56" s="41">
        <v>2765998.4741666666</v>
      </c>
      <c r="M56" s="41">
        <v>3161141.1133333333</v>
      </c>
      <c r="N56" s="41">
        <v>3556283.7524999999</v>
      </c>
      <c r="O56" s="41">
        <v>3951426.3916666666</v>
      </c>
      <c r="P56" s="41">
        <v>4346569.0308333337</v>
      </c>
      <c r="Q56" s="41">
        <v>4741711.67</v>
      </c>
    </row>
    <row r="57" spans="5:19" x14ac:dyDescent="0.25">
      <c r="E57" s="1" t="s">
        <v>24</v>
      </c>
      <c r="F57" s="41">
        <v>0</v>
      </c>
      <c r="G57" s="41">
        <v>829.5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56">
        <v>0</v>
      </c>
      <c r="P57" s="56">
        <v>0</v>
      </c>
      <c r="Q57" s="56">
        <v>0</v>
      </c>
    </row>
    <row r="58" spans="5:19" x14ac:dyDescent="0.25">
      <c r="E58" s="1" t="s">
        <v>25</v>
      </c>
      <c r="F58" s="41">
        <v>29642.2</v>
      </c>
      <c r="G58" s="41">
        <v>48017.83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13"/>
      <c r="S58" s="13"/>
    </row>
    <row r="59" spans="5:19" x14ac:dyDescent="0.25">
      <c r="E59" s="1" t="s">
        <v>26</v>
      </c>
      <c r="F59" s="41">
        <v>3808.97</v>
      </c>
      <c r="G59" s="41">
        <v>37736.199999999997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13"/>
      <c r="S59" s="13"/>
    </row>
    <row r="60" spans="5:19" x14ac:dyDescent="0.25">
      <c r="E60" s="1" t="s">
        <v>27</v>
      </c>
      <c r="F60" s="41">
        <v>0</v>
      </c>
      <c r="G60" s="41">
        <v>733.31</v>
      </c>
      <c r="H60" s="57">
        <v>0</v>
      </c>
      <c r="I60" s="41">
        <v>0</v>
      </c>
      <c r="J60" s="41">
        <v>0</v>
      </c>
      <c r="K60" s="41">
        <v>0</v>
      </c>
      <c r="L60" s="58">
        <v>0</v>
      </c>
      <c r="M60" s="41">
        <v>0</v>
      </c>
      <c r="N60" s="41">
        <v>0</v>
      </c>
      <c r="O60" s="41">
        <v>0</v>
      </c>
      <c r="P60" s="41">
        <v>0</v>
      </c>
      <c r="Q60" s="41">
        <v>0</v>
      </c>
      <c r="R60" s="13"/>
      <c r="S60" s="13"/>
    </row>
    <row r="61" spans="5:19" x14ac:dyDescent="0.25">
      <c r="E61" s="1" t="s">
        <v>28</v>
      </c>
      <c r="F61" s="41">
        <v>148632.37</v>
      </c>
      <c r="G61" s="41">
        <v>223596.03</v>
      </c>
      <c r="H61" s="41">
        <v>0</v>
      </c>
      <c r="I61" s="41">
        <v>0</v>
      </c>
      <c r="J61" s="41">
        <v>0</v>
      </c>
      <c r="K61" s="41">
        <v>0</v>
      </c>
      <c r="L61" s="58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</row>
    <row r="62" spans="5:19" x14ac:dyDescent="0.25">
      <c r="E62" s="1" t="s">
        <v>29</v>
      </c>
      <c r="F62" s="41">
        <v>296781.18</v>
      </c>
      <c r="G62" s="41">
        <v>338960.96</v>
      </c>
      <c r="H62" s="41">
        <v>0</v>
      </c>
      <c r="I62" s="41">
        <v>0</v>
      </c>
      <c r="J62" s="41">
        <v>0</v>
      </c>
      <c r="K62" s="41">
        <v>0</v>
      </c>
      <c r="L62" s="41">
        <v>0</v>
      </c>
      <c r="M62" s="41">
        <v>0</v>
      </c>
      <c r="N62" s="41">
        <v>0</v>
      </c>
      <c r="O62" s="41">
        <v>0</v>
      </c>
      <c r="P62" s="41">
        <v>0</v>
      </c>
      <c r="Q62" s="41">
        <v>0</v>
      </c>
    </row>
    <row r="63" spans="5:19" x14ac:dyDescent="0.25">
      <c r="E63" s="1" t="s">
        <v>30</v>
      </c>
      <c r="F63" s="41">
        <v>466450.33</v>
      </c>
      <c r="G63" s="41">
        <v>783957.72</v>
      </c>
      <c r="H63" s="41">
        <v>1268352.1000000001</v>
      </c>
      <c r="I63" s="41">
        <v>1810690.5100000002</v>
      </c>
      <c r="J63" s="41">
        <v>2118919.5</v>
      </c>
      <c r="K63" s="41">
        <v>2485329.2999999998</v>
      </c>
      <c r="L63" s="41">
        <v>3207340.7</v>
      </c>
      <c r="M63" s="41">
        <v>3602324.8</v>
      </c>
      <c r="N63" s="41">
        <v>4139189.56</v>
      </c>
      <c r="O63" s="41">
        <v>4203341.9400000004</v>
      </c>
      <c r="P63" s="41">
        <v>4704030.93</v>
      </c>
      <c r="Q63" s="41">
        <v>4741711.67</v>
      </c>
    </row>
    <row r="71" spans="17:17" x14ac:dyDescent="0.25">
      <c r="Q71" s="40"/>
    </row>
  </sheetData>
  <mergeCells count="1">
    <mergeCell ref="A1:D1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U.S. Air Force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REEDY, ELIC M GS-09 USAF ACC 4 CPTS/FMA</dc:creator>
  <cp:lastModifiedBy>Baklan, Sergei</cp:lastModifiedBy>
  <dcterms:created xsi:type="dcterms:W3CDTF">2021-11-16T16:25:24Z</dcterms:created>
  <dcterms:modified xsi:type="dcterms:W3CDTF">2021-11-17T09:16:52Z</dcterms:modified>
</cp:coreProperties>
</file>