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shahk\Downloads\"/>
    </mc:Choice>
  </mc:AlternateContent>
  <xr:revisionPtr revIDLastSave="0" documentId="13_ncr:1_{2C95D9CE-446D-45AD-B483-E731670C0EFA}" xr6:coauthVersionLast="47" xr6:coauthVersionMax="47" xr10:uidLastSave="{00000000-0000-0000-0000-000000000000}"/>
  <bookViews>
    <workbookView xWindow="-110" yWindow="-110" windowWidth="19420" windowHeight="11620" xr2:uid="{00000000-000D-0000-FFFF-FFFF00000000}"/>
  </bookViews>
  <sheets>
    <sheet name="spot and forward curve" sheetId="1" r:id="rId1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4" i="1" l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3" i="1"/>
  <c r="H8" i="1" l="1"/>
  <c r="H9" i="1"/>
  <c r="H10" i="1"/>
  <c r="H11" i="1"/>
  <c r="H12" i="1"/>
  <c r="H13" i="1"/>
  <c r="K13" i="1" s="1"/>
  <c r="H14" i="1"/>
  <c r="H15" i="1"/>
  <c r="K14" i="1" s="1"/>
  <c r="H16" i="1"/>
  <c r="H17" i="1"/>
  <c r="H18" i="1"/>
  <c r="H7" i="1"/>
  <c r="K7" i="1" s="1"/>
  <c r="H6" i="1"/>
  <c r="K5" i="1" s="1"/>
  <c r="H5" i="1"/>
  <c r="H4" i="1"/>
  <c r="K4" i="1" s="1"/>
  <c r="H3" i="1"/>
  <c r="E18" i="1"/>
  <c r="E17" i="1"/>
  <c r="E16" i="1"/>
  <c r="E15" i="1"/>
  <c r="E14" i="1"/>
  <c r="E13" i="1"/>
  <c r="E12" i="1"/>
  <c r="E11" i="1"/>
  <c r="E10" i="1"/>
  <c r="E9" i="1"/>
  <c r="E8" i="1"/>
  <c r="K8" i="1"/>
  <c r="K10" i="1"/>
  <c r="K16" i="1"/>
  <c r="K6" i="1"/>
  <c r="K9" i="1"/>
  <c r="K11" i="1"/>
  <c r="K17" i="1"/>
  <c r="K3" i="1" l="1"/>
  <c r="K12" i="1"/>
  <c r="K15" i="1"/>
  <c r="I4" i="1" l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3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F3" i="1"/>
  <c r="G3" i="1" s="1"/>
  <c r="E3" i="1"/>
  <c r="D4" i="1" l="1"/>
  <c r="C15" i="1"/>
  <c r="B4" i="1"/>
  <c r="B5" i="1" s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A4" i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C11" i="1"/>
  <c r="C6" i="1"/>
  <c r="C12" i="1" l="1"/>
  <c r="E4" i="1"/>
  <c r="F4" i="1"/>
  <c r="G4" i="1" s="1"/>
  <c r="C16" i="1"/>
  <c r="C7" i="1"/>
  <c r="D5" i="1"/>
  <c r="E5" i="1" s="1"/>
  <c r="F5" i="1" l="1"/>
  <c r="C13" i="1"/>
  <c r="C8" i="1"/>
  <c r="C17" i="1"/>
  <c r="D6" i="1"/>
  <c r="E6" i="1" s="1"/>
  <c r="F6" i="1" s="1"/>
  <c r="C18" i="1" l="1"/>
  <c r="C9" i="1"/>
  <c r="D7" i="1"/>
  <c r="E7" i="1" s="1"/>
  <c r="F7" i="1" s="1"/>
  <c r="D8" i="1" l="1"/>
  <c r="F8" i="1" s="1"/>
  <c r="D9" i="1" l="1"/>
  <c r="F9" i="1" s="1"/>
  <c r="D10" i="1" l="1"/>
  <c r="F10" i="1" s="1"/>
  <c r="D11" i="1" l="1"/>
  <c r="F11" i="1" s="1"/>
  <c r="D12" i="1" l="1"/>
  <c r="F12" i="1" s="1"/>
  <c r="D13" i="1" l="1"/>
  <c r="F13" i="1" s="1"/>
  <c r="D14" i="1" l="1"/>
  <c r="F14" i="1" s="1"/>
  <c r="D15" i="1" l="1"/>
  <c r="F15" i="1" s="1"/>
  <c r="D16" i="1" l="1"/>
  <c r="F16" i="1" s="1"/>
  <c r="D17" i="1" l="1"/>
  <c r="F17" i="1" s="1"/>
  <c r="D18" i="1" l="1"/>
  <c r="F18" i="1" s="1"/>
</calcChain>
</file>

<file path=xl/sharedStrings.xml><?xml version="1.0" encoding="utf-8"?>
<sst xmlns="http://schemas.openxmlformats.org/spreadsheetml/2006/main" count="14" uniqueCount="14">
  <si>
    <t>Coupon Rate</t>
  </si>
  <si>
    <t>YTM</t>
  </si>
  <si>
    <t>Price</t>
  </si>
  <si>
    <t>Assume that par =</t>
  </si>
  <si>
    <t>Discount Factor</t>
  </si>
  <si>
    <t>Time in Years</t>
  </si>
  <si>
    <t>Time in Periods</t>
  </si>
  <si>
    <t>Sum of current and prior period discount factors</t>
  </si>
  <si>
    <t>Given</t>
  </si>
  <si>
    <t>Calculated</t>
  </si>
  <si>
    <t>Theoretical Semi-Annual Spot Rate (in percent)</t>
  </si>
  <si>
    <t>Theoretical Annual Spot Rate (in percent)</t>
  </si>
  <si>
    <t>Implied Semi-Annual Forward Rates (in interest)</t>
  </si>
  <si>
    <t>Implied Annual Forward Rates (in percent)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</si>
</sst>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5" formatCode="0.00000"/>
    <numFmt numFmtId="166" formatCode="0.00000%"/>
    <numFmt numFmtId="167" formatCode="0.000"/>
    <numFmt numFmtId="168" formatCode="0.0000"/>
  </numFmts>
  <fonts count="6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CCFFCC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5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9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 shrinkToFit="1"/>
    </xf>
    <xf numFmtId="165" fontId="1" fillId="0" borderId="0" xfId="0" applyNumberFormat="1" applyFont="1" applyAlignment="1">
      <alignment horizontal="center" wrapText="1"/>
    </xf>
    <xf numFmtId="165" fontId="0" fillId="0" borderId="0" xfId="0" applyNumberFormat="1"/>
    <xf numFmtId="0" fontId="0" fillId="2" borderId="1" xfId="0" applyFill="1" applyBorder="1"/>
    <xf numFmtId="0" fontId="0" fillId="2" borderId="2" xfId="0" applyFill="1" applyBorder="1"/>
    <xf numFmtId="10" fontId="0" fillId="2" borderId="2" xfId="0" applyNumberFormat="1" applyFill="1" applyBorder="1"/>
    <xf numFmtId="0" fontId="0" fillId="2" borderId="3" xfId="0" applyFill="1" applyBorder="1"/>
    <xf numFmtId="0" fontId="0" fillId="2" borderId="0" xfId="0" applyFill="1" applyBorder="1"/>
    <xf numFmtId="10" fontId="0" fillId="2" borderId="0" xfId="0" applyNumberFormat="1" applyFill="1" applyBorder="1"/>
    <xf numFmtId="0" fontId="0" fillId="2" borderId="0" xfId="0" applyFill="1"/>
    <xf numFmtId="166" fontId="1" fillId="0" borderId="0" xfId="0" applyNumberFormat="1" applyFont="1" applyAlignment="1">
      <alignment wrapText="1"/>
    </xf>
    <xf numFmtId="166" fontId="0" fillId="0" borderId="0" xfId="0" applyNumberFormat="1"/>
    <xf numFmtId="167" fontId="0" fillId="0" borderId="0" xfId="0" applyNumberFormat="1"/>
    <xf numFmtId="168" fontId="0" fillId="0" borderId="0" xfId="0" applyNumberFormat="1"/>
    <xf numFmtId="10" fontId="0" fillId="0" borderId="0" xfId="0" applyNumberFormat="1"/>
    <xf numFmtId="0" fontId="0" fillId="3" borderId="0" xfId="0" applyFill="1"/>
    <xf numFmtId="0" fontId="5" fillId="0" borderId="0" xfId="0" applyFont="1"/>
  </cellXfs>
  <cellStyles count="5">
    <cellStyle name="Followed Hyperlink" xfId="2" builtinId="9" hidden="1"/>
    <cellStyle name="Followed Hyperlink" xfId="4" builtinId="9" hidden="1"/>
    <cellStyle name="Hyperlink" xfId="1" builtinId="8" hidden="1"/>
    <cellStyle name="Hyperlink" xfId="3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5"/>
  <sheetViews>
    <sheetView tabSelected="1" topLeftCell="F2" zoomScale="126" zoomScaleNormal="145" workbookViewId="0">
      <selection activeCell="J17" sqref="J17"/>
    </sheetView>
  </sheetViews>
  <sheetFormatPr defaultColWidth="8.81640625" defaultRowHeight="12.5" x14ac:dyDescent="0.25"/>
  <cols>
    <col min="1" max="1" width="11" customWidth="1"/>
    <col min="2" max="2" width="9.453125" bestFit="1" customWidth="1"/>
    <col min="3" max="3" width="12.453125" customWidth="1"/>
    <col min="4" max="4" width="9.26953125" bestFit="1" customWidth="1"/>
    <col min="6" max="6" width="16.7265625" style="4" bestFit="1" customWidth="1"/>
    <col min="7" max="7" width="15.7265625" style="4" bestFit="1" customWidth="1"/>
    <col min="8" max="8" width="14.36328125" style="13" customWidth="1"/>
    <col min="9" max="9" width="11.81640625" style="13" customWidth="1"/>
    <col min="10" max="10" width="13.453125" style="13" bestFit="1" customWidth="1"/>
    <col min="11" max="11" width="10.26953125" style="13" bestFit="1" customWidth="1"/>
    <col min="12" max="12" width="10" customWidth="1"/>
    <col min="13" max="13" width="12" bestFit="1" customWidth="1"/>
  </cols>
  <sheetData>
    <row r="1" spans="1:11" ht="65" x14ac:dyDescent="0.3">
      <c r="A1" s="2" t="s">
        <v>5</v>
      </c>
      <c r="B1" s="2" t="s">
        <v>6</v>
      </c>
      <c r="C1" s="1" t="s">
        <v>0</v>
      </c>
      <c r="D1" s="1" t="s">
        <v>1</v>
      </c>
      <c r="E1" s="1" t="s">
        <v>2</v>
      </c>
      <c r="F1" s="3" t="s">
        <v>4</v>
      </c>
      <c r="G1" s="3" t="s">
        <v>7</v>
      </c>
      <c r="H1" s="12" t="s">
        <v>10</v>
      </c>
      <c r="I1" s="12" t="s">
        <v>11</v>
      </c>
      <c r="J1" s="12" t="s">
        <v>12</v>
      </c>
      <c r="K1" s="12" t="s">
        <v>13</v>
      </c>
    </row>
    <row r="3" spans="1:11" x14ac:dyDescent="0.25">
      <c r="A3" s="5">
        <v>0.5</v>
      </c>
      <c r="B3" s="6">
        <v>1</v>
      </c>
      <c r="C3" s="7">
        <v>0</v>
      </c>
      <c r="D3" s="7">
        <v>0.06</v>
      </c>
      <c r="E3">
        <f>D20/(1+(D3/2))^B3</f>
        <v>97.087378640776691</v>
      </c>
      <c r="F3">
        <f>1/(1+D3/2)^B3</f>
        <v>0.970873786407767</v>
      </c>
      <c r="G3">
        <f>+F3</f>
        <v>0.970873786407767</v>
      </c>
      <c r="H3">
        <f>((+D3/2)*100)</f>
        <v>3</v>
      </c>
      <c r="I3">
        <f>+H3*2</f>
        <v>6</v>
      </c>
      <c r="J3">
        <f>+((1+H4)^B4/(1+H3)^B3)-1</f>
        <v>3.25390625</v>
      </c>
      <c r="K3">
        <f>+J3*2</f>
        <v>6.5078125</v>
      </c>
    </row>
    <row r="4" spans="1:11" x14ac:dyDescent="0.25">
      <c r="A4" s="8">
        <f>+A3+0.5</f>
        <v>1</v>
      </c>
      <c r="B4" s="9">
        <f>+B3+1</f>
        <v>2</v>
      </c>
      <c r="C4" s="10">
        <v>0</v>
      </c>
      <c r="D4" s="10">
        <f>D3+0.0025</f>
        <v>6.25E-2</v>
      </c>
      <c r="E4">
        <f>D20/(1+(D4/2))^B4</f>
        <v>94.03122130394857</v>
      </c>
      <c r="F4">
        <f>1/(1+D4/2)^B4</f>
        <v>0.94031221303948576</v>
      </c>
      <c r="G4">
        <f>+F4+F3</f>
        <v>1.9111859994472526</v>
      </c>
      <c r="H4">
        <f>(+D4/2)*100</f>
        <v>3.125</v>
      </c>
      <c r="I4">
        <f t="shared" ref="I4:I18" si="0">+H4*2</f>
        <v>6.25</v>
      </c>
      <c r="J4">
        <f t="shared" ref="J4:J17" si="1">+((1+H5)^B5/(1+H4)^B4)-1</f>
        <v>3.5277549670583053</v>
      </c>
      <c r="K4">
        <f>+J4*2</f>
        <v>7.0555099341166105</v>
      </c>
    </row>
    <row r="5" spans="1:11" x14ac:dyDescent="0.25">
      <c r="A5" s="8">
        <f t="shared" ref="A5:A18" si="2">+A4+0.5</f>
        <v>1.5</v>
      </c>
      <c r="B5" s="9">
        <f t="shared" ref="B5:B18" si="3">+B4+1</f>
        <v>3</v>
      </c>
      <c r="C5" s="10">
        <v>0.06</v>
      </c>
      <c r="D5" s="10">
        <f t="shared" ref="D5:D13" si="4">D4+0.0025</f>
        <v>6.5000000000000002E-2</v>
      </c>
      <c r="E5">
        <f>((D20*(C5/2))/(1+(D5/2))^B3)+((D20*(C5/2))/(1+(D5/2))^B4)+((D20+(D20*(C5/2)))/(1+(D5/2))^B5)</f>
        <v>99.29623249185461</v>
      </c>
      <c r="F5">
        <f>+(E5-((C5/2*$D$20)*(G4)))/($D$20+($D$20*C5/2))</f>
        <v>0.90837548051954231</v>
      </c>
      <c r="G5">
        <f>G4+F5</f>
        <v>2.819561479966795</v>
      </c>
      <c r="H5">
        <f>((1/F5^(1/B5))-1)*100</f>
        <v>3.2551049265938214</v>
      </c>
      <c r="I5">
        <f t="shared" si="0"/>
        <v>6.5102098531876429</v>
      </c>
      <c r="J5">
        <f t="shared" si="1"/>
        <v>3.7991322443219104</v>
      </c>
      <c r="K5">
        <f t="shared" ref="K5:K17" si="5">+J5*2</f>
        <v>7.5982644886438209</v>
      </c>
    </row>
    <row r="6" spans="1:11" x14ac:dyDescent="0.25">
      <c r="A6" s="8">
        <f t="shared" si="2"/>
        <v>2</v>
      </c>
      <c r="B6" s="9">
        <f t="shared" si="3"/>
        <v>4</v>
      </c>
      <c r="C6" s="10">
        <f>C5+0.0025</f>
        <v>6.25E-2</v>
      </c>
      <c r="D6" s="10">
        <f t="shared" si="4"/>
        <v>6.7500000000000004E-2</v>
      </c>
      <c r="E6">
        <f>((D20*(C6/2))/(1+(D6/2))^B3)+((D20*(C6/2))/(1+(D6/2))^B4)+((D20*(C6/2))/(1+(D6/2))^B5)+((D20+(D20*(C6/2)))/(1+(D6/2))^B6)</f>
        <v>99.078998779616455</v>
      </c>
      <c r="F6">
        <f>+(E6-((C6/2*$D$20)*(G5)))/($D$20+($D$20*C6/2))</f>
        <v>0.87532479180334755</v>
      </c>
      <c r="G6">
        <f>G5+F6</f>
        <v>3.6948862717701427</v>
      </c>
      <c r="H6">
        <f>((1/F6^(1/B6))-1)*100</f>
        <v>3.3850382371498178</v>
      </c>
      <c r="I6">
        <f t="shared" si="0"/>
        <v>6.7700764742996355</v>
      </c>
      <c r="J6">
        <f t="shared" si="1"/>
        <v>4.0851192664402092</v>
      </c>
      <c r="K6">
        <f t="shared" si="5"/>
        <v>8.1702385328804183</v>
      </c>
    </row>
    <row r="7" spans="1:11" x14ac:dyDescent="0.25">
      <c r="A7" s="8">
        <f t="shared" si="2"/>
        <v>2.5</v>
      </c>
      <c r="B7" s="9">
        <f t="shared" si="3"/>
        <v>5</v>
      </c>
      <c r="C7" s="10">
        <f t="shared" ref="C7:D18" si="6">C6+0.0025</f>
        <v>6.5000000000000002E-2</v>
      </c>
      <c r="D7" s="10">
        <f t="shared" si="4"/>
        <v>7.0000000000000007E-2</v>
      </c>
      <c r="E7">
        <f>((D20*(C7/2))/(1+(D7/2))^B3)+((D20*(C7/2))/(1+(D7/2))^B4)+((D20*(C7/2))/(1+(D7/2))^B5)+((D20*(C7/2))/(1+(D7/2))^B6)+((D20+(D20*(C7/2)))/(1+(D7/2))^B7)</f>
        <v>98.871236906132353</v>
      </c>
      <c r="F7">
        <f>+(E7-((C7/2*$D$20)*(G6)))/($D$20+($D$20*C7/2))</f>
        <v>0.84128674598430397</v>
      </c>
      <c r="G7">
        <f>G6+F7</f>
        <v>4.5361730177544466</v>
      </c>
      <c r="H7">
        <f>((1/F7^(1/B7))-1)*100</f>
        <v>3.5168839900438842</v>
      </c>
      <c r="I7">
        <f t="shared" si="0"/>
        <v>7.0337679800877684</v>
      </c>
      <c r="J7">
        <f t="shared" si="1"/>
        <v>4.3830140708294731</v>
      </c>
      <c r="K7">
        <f t="shared" si="5"/>
        <v>8.7660281416589463</v>
      </c>
    </row>
    <row r="8" spans="1:11" x14ac:dyDescent="0.25">
      <c r="A8" s="8">
        <f t="shared" si="2"/>
        <v>3</v>
      </c>
      <c r="B8" s="9">
        <f t="shared" si="3"/>
        <v>6</v>
      </c>
      <c r="C8" s="10">
        <f t="shared" si="6"/>
        <v>6.7500000000000004E-2</v>
      </c>
      <c r="D8" s="10">
        <f t="shared" si="4"/>
        <v>7.2500000000000009E-2</v>
      </c>
      <c r="E8">
        <f>((D20*(C8/2))/(1+(D8/2))^B3)+((D20*(C8/2))/(1+(D8/2))^B4)+((D20*(C8/2))/(1+(D8/2))^B5)+((D20*(C8/2))/(1+(D8/2))^B6)+((D20*(C8/2))/(1+(D8/2))^B7)+((D20+(D20*(C8/2)))/(1+(D8/2))^B8)</f>
        <v>98.673314139724411</v>
      </c>
      <c r="F8">
        <f>+(E8-((C8/2*$D$20)*(G7)))/($D$20+($D$20*C8/2))</f>
        <v>0.80642060657608849</v>
      </c>
      <c r="G8">
        <f>G7+F8</f>
        <v>5.3425936243305348</v>
      </c>
      <c r="H8">
        <f t="shared" ref="H8:H18" si="7">((1/F8^(1/B8))-1)*100</f>
        <v>3.6508967636325274</v>
      </c>
      <c r="I8">
        <f t="shared" si="0"/>
        <v>7.3017935272650547</v>
      </c>
      <c r="J8">
        <f t="shared" si="1"/>
        <v>4.6944488450484396</v>
      </c>
      <c r="K8">
        <f t="shared" si="5"/>
        <v>9.3888976900968792</v>
      </c>
    </row>
    <row r="9" spans="1:11" x14ac:dyDescent="0.25">
      <c r="A9" s="8">
        <f t="shared" si="2"/>
        <v>3.5</v>
      </c>
      <c r="B9" s="9">
        <f t="shared" si="3"/>
        <v>7</v>
      </c>
      <c r="C9" s="10">
        <f t="shared" si="6"/>
        <v>7.0000000000000007E-2</v>
      </c>
      <c r="D9" s="10">
        <f t="shared" si="4"/>
        <v>7.5000000000000011E-2</v>
      </c>
      <c r="E9">
        <f>((D20*(C9/2))/(1+(D9/2))^B3)+((D20*(C9/2))/(1+(D9/2))^B4)+((D20*(C9/2))/(1+(D9/2))^B5)+((D20*(C9/2))/(1+(D9/2))^B6)+((D20*(C9/2))/(1+(D9/2))^B7)+((D20*(C9/2))/(1+(D9/2))^B8)+((D20+(D20*(C9/2)))/(1+(D9/2))^B9)</f>
        <v>98.485524910021311</v>
      </c>
      <c r="F9">
        <f>+(E9-((C9/2*$D$20)*(G8)))/($D$20+($D$20*C9/2))</f>
        <v>0.7708835480663232</v>
      </c>
      <c r="G9">
        <f>G8+F9</f>
        <v>6.1134771723968582</v>
      </c>
      <c r="H9">
        <f t="shared" si="7"/>
        <v>3.7873588750074294</v>
      </c>
      <c r="I9">
        <f t="shared" si="0"/>
        <v>7.5747177500148588</v>
      </c>
      <c r="J9">
        <f t="shared" si="1"/>
        <v>5.0381995568125948</v>
      </c>
      <c r="K9">
        <f t="shared" si="5"/>
        <v>10.07639911362519</v>
      </c>
    </row>
    <row r="10" spans="1:11" x14ac:dyDescent="0.25">
      <c r="A10" s="8">
        <f t="shared" si="2"/>
        <v>4</v>
      </c>
      <c r="B10" s="9">
        <f t="shared" si="3"/>
        <v>8</v>
      </c>
      <c r="C10" s="10">
        <v>7.4999999999999997E-2</v>
      </c>
      <c r="D10" s="10">
        <f t="shared" si="4"/>
        <v>7.7500000000000013E-2</v>
      </c>
      <c r="E10">
        <f>((D20*(C10/2))/(1+(D10/2))^B3)+((D20*(C10/2))/(1+(D10/2))^B4)+((D20*(C10/2))/(1+(D10/2))^B5)+((D20*(C10/2))/(1+(D10/2))^B6)+((D20*(C10/2))/(1+(D10/2))^B7)+((D20*(C10/2))/(1+(D10/2))^B8)+((D20*(C10/2))/(1+(D10/2))^B9)+((D20+(D20*(C10/2)))/(1+(D10/2))^B10)</f>
        <v>99.154045889007875</v>
      </c>
      <c r="F10">
        <f>+(E10-((C10/2*$D$20)*(G9)))/($D$20+($D$20*C10/2))</f>
        <v>0.73473259269898461</v>
      </c>
      <c r="G10">
        <f>G9+F10</f>
        <v>6.8482097650958424</v>
      </c>
      <c r="H10">
        <f t="shared" si="7"/>
        <v>3.928303207551509</v>
      </c>
      <c r="I10">
        <f t="shared" si="0"/>
        <v>7.8566064151030179</v>
      </c>
      <c r="J10">
        <f t="shared" si="1"/>
        <v>5.3727882442420904</v>
      </c>
      <c r="K10">
        <f t="shared" si="5"/>
        <v>10.745576488484181</v>
      </c>
    </row>
    <row r="11" spans="1:11" x14ac:dyDescent="0.25">
      <c r="A11" s="8">
        <f t="shared" si="2"/>
        <v>4.5</v>
      </c>
      <c r="B11" s="9">
        <f t="shared" si="3"/>
        <v>9</v>
      </c>
      <c r="C11" s="10">
        <f t="shared" si="6"/>
        <v>7.7499999999999999E-2</v>
      </c>
      <c r="D11" s="10">
        <f t="shared" si="4"/>
        <v>8.0000000000000016E-2</v>
      </c>
      <c r="E11">
        <f>((D20*(C11/2))/(1+(D11/2))^B3)+((D20*(C11/2))/(1+(D11/2))^B4)+((D20*(C11/2))/(1+(D11/2))^B5)+((D20*(C11/2))/(1+(D11/2))^B6)+((D20*(C11/2))/(1+(D11/2))^B7)+((D20*(C11/2))/(1+(D11/2))^B8)+((D20*(C11/2))/(1+(D11/2))^B9)+((D20*(C11/2))/(1+(D11/2))^B10)+((D20+(D20*(C11/2)))/(1+(D11/2))^B11)</f>
        <v>99.070583548683814</v>
      </c>
      <c r="F11">
        <f>+(E11-((C11/2*$D$20)*(G10)))/($D$20+($D$20*C11/2))</f>
        <v>0.69827938107280307</v>
      </c>
      <c r="G11">
        <f>G10+F11</f>
        <v>7.5464891461686454</v>
      </c>
      <c r="H11">
        <f t="shared" si="7"/>
        <v>4.0710860793833126</v>
      </c>
      <c r="I11">
        <f t="shared" si="0"/>
        <v>8.1421721587666251</v>
      </c>
      <c r="J11">
        <f t="shared" si="1"/>
        <v>5.7401251426570266</v>
      </c>
      <c r="K11">
        <f t="shared" si="5"/>
        <v>11.480250285314053</v>
      </c>
    </row>
    <row r="12" spans="1:11" x14ac:dyDescent="0.25">
      <c r="A12" s="8">
        <f t="shared" si="2"/>
        <v>5</v>
      </c>
      <c r="B12" s="9">
        <f t="shared" si="3"/>
        <v>10</v>
      </c>
      <c r="C12" s="10">
        <f t="shared" si="6"/>
        <v>0.08</v>
      </c>
      <c r="D12" s="10">
        <f t="shared" si="4"/>
        <v>8.2500000000000018E-2</v>
      </c>
      <c r="E12">
        <f>((D20*(C12/2))/(1+(D12/2))^B3)+((D20*(C12/2))/(1+(D12/2))^B4)+((D20*(C12/2))/(1+(D12/2))^B5)+((D20*(C12/2))/(1+(D12/2))^B6)+((D20*(C12/2))/(1+(D12/2))^B7)+((D20*(C12/2))/(1+(D12/2))^B8)+((D20*(C12/2))/(1+(D12/2))^B9)+((D20*(C12/2))/(1+(D12/2))^B10)+((D20*(C12/2))/(1+(D12/2))^B11)+((D20+(D20*(C12/2)))/(1+(D12/2))^B12)</f>
        <v>98.992417655865694</v>
      </c>
      <c r="F12">
        <f>+(E12-((C12/2*$D$20)*(G11)))/($D$20+($D$20*C12/2))</f>
        <v>0.66160058722299142</v>
      </c>
      <c r="G12">
        <f>G11+F12</f>
        <v>8.2080897333916365</v>
      </c>
      <c r="H12">
        <f t="shared" si="7"/>
        <v>4.2174426055956005</v>
      </c>
      <c r="I12">
        <f t="shared" si="0"/>
        <v>8.4348852111912009</v>
      </c>
      <c r="J12">
        <f t="shared" si="1"/>
        <v>6.1319170039205435</v>
      </c>
      <c r="K12">
        <f t="shared" si="5"/>
        <v>12.263834007841087</v>
      </c>
    </row>
    <row r="13" spans="1:11" x14ac:dyDescent="0.25">
      <c r="A13" s="8">
        <f t="shared" si="2"/>
        <v>5.5</v>
      </c>
      <c r="B13" s="9">
        <f t="shared" si="3"/>
        <v>11</v>
      </c>
      <c r="C13" s="10">
        <f t="shared" si="6"/>
        <v>8.2500000000000004E-2</v>
      </c>
      <c r="D13" s="10">
        <f t="shared" si="4"/>
        <v>8.500000000000002E-2</v>
      </c>
      <c r="E13">
        <f>((D20*(C13/2))/(1+(D13/2))^B3)+((D20*(C13/2))/(1+(D13/2))^B4)+((D20*(C13/2))/(1+(D13/2))^B5)+((D20*(C13/2))/(1+(D13/2))^B6)+((D20*(C13/2))/(1+(D13/2))^B7)+((D20*(C13/2))/(1+(D13/2))^B8)+((D20*(C13/2))/(1+(D13/2))^B9)+((D20*(C13/2))/(1+(D13/2))^B10)+((D20*(C13/2))/(1+(D13/2))^B11)+((D20*(C13/2))/(1+(D13/2))^B12)+((D20+(D20*(C13/2)))/(1+(D13/2))^B13)</f>
        <v>98.919557913160915</v>
      </c>
      <c r="F13">
        <f>+(E13-((C13/2*$D$20)*(G12)))/($D$20+($D$20*C13/2))</f>
        <v>0.62483733745901959</v>
      </c>
      <c r="G13">
        <f>G12+F13</f>
        <v>8.8329270708506566</v>
      </c>
      <c r="H13">
        <f t="shared" si="7"/>
        <v>4.3678264025984292</v>
      </c>
      <c r="I13">
        <f t="shared" si="0"/>
        <v>8.7356528051968585</v>
      </c>
      <c r="J13">
        <f t="shared" si="1"/>
        <v>6.9748357888085497</v>
      </c>
      <c r="K13">
        <f t="shared" si="5"/>
        <v>13.949671577617099</v>
      </c>
    </row>
    <row r="14" spans="1:11" x14ac:dyDescent="0.25">
      <c r="A14" s="8">
        <f t="shared" si="2"/>
        <v>6</v>
      </c>
      <c r="B14" s="9">
        <f t="shared" si="3"/>
        <v>12</v>
      </c>
      <c r="C14" s="10">
        <v>0.1</v>
      </c>
      <c r="D14" s="10">
        <f>D13+0.0025</f>
        <v>8.7500000000000022E-2</v>
      </c>
      <c r="E14">
        <f>((D20*(C14/2))/(1+(D14/2))^B3)+((D20*(C14/2))/(1+(D14/2))^B4)+((D20*(C14/2))/(1+(D14/2))^B5)+((D20*(C14/2))/(1+(D14/2))^B6)+((D20*(C14/2))/(1+(D14/2))^B7)+((D20*(C14/2))/(1+(D14/2))^B8)+((D20*(C14/2))/(1+(D14/2))^B9)+((D20*(C14/2))/(1+(D14/2))^B10)+((D20*(C14/2))/(1+(D14/2))^B11)+((D20*(C14/2))/(1+(D14/2))^B12)+((D20*(C14/2))/(1+(D14/2))^B13)+((D20+(D20*(C14/2)))/(1+(D14/2))^B14)</f>
        <v>105.74008403308935</v>
      </c>
      <c r="F14">
        <f>+(E14-((C14/2*$D$20)*(G13)))/($D$20+($D$20*C14/2))</f>
        <v>0.58643284456034339</v>
      </c>
      <c r="G14">
        <f>G13+F14</f>
        <v>9.4193599154110004</v>
      </c>
      <c r="H14">
        <f t="shared" si="7"/>
        <v>4.5478588451938196</v>
      </c>
      <c r="I14">
        <f t="shared" si="0"/>
        <v>9.0957176903876391</v>
      </c>
      <c r="J14">
        <f t="shared" si="1"/>
        <v>7.1023530185697794</v>
      </c>
      <c r="K14">
        <f t="shared" si="5"/>
        <v>14.204706037139559</v>
      </c>
    </row>
    <row r="15" spans="1:11" x14ac:dyDescent="0.25">
      <c r="A15" s="8">
        <f t="shared" si="2"/>
        <v>6.5</v>
      </c>
      <c r="B15" s="9">
        <f t="shared" si="3"/>
        <v>13</v>
      </c>
      <c r="C15" s="10">
        <f t="shared" si="6"/>
        <v>0.10250000000000001</v>
      </c>
      <c r="D15" s="10">
        <f t="shared" si="6"/>
        <v>9.0000000000000024E-2</v>
      </c>
      <c r="E15">
        <f>((D20*(C15/2))/(1+(D15/2))^B3)+((D20*(C15/2))/(1+(D15/2))^B4)+((D20*(C15/2))/(1+(D15/2))^B5)+((D20*(C15/2))/(1+(D15/2))^B6)+((D20*(C15/2))/(1+(D15/2))^B7)+((D20*(C15/2))/(1+(D15/2))^B8)+((D20*(C15/2))/(1+(D15/2))^B9)+((D20*(C15/2))/(1+(D15/2))^B10)+((D20*(C15/2))/(1+(D15/2))^B11)+((D20*(C15/2))/(1+(D15/2))^B12)+((D20*(C15/2))/(1+(D15/2))^B13)+((D20*(C15/2))/(1+(D15/2))^B14)+((D20+(D20*(C15/2)))/(1+(D15/2))^B15)</f>
        <v>106.05178276361295</v>
      </c>
      <c r="F15">
        <f>+(E15-((C15/2*$D$20)*(G14)))/($D$20+($D$20*C15/2))</f>
        <v>0.54960821114988412</v>
      </c>
      <c r="G15">
        <f>G14+F15</f>
        <v>9.9689681265608847</v>
      </c>
      <c r="H15">
        <f t="shared" si="7"/>
        <v>4.7118678812421821</v>
      </c>
      <c r="I15">
        <f t="shared" si="0"/>
        <v>9.4237357624843643</v>
      </c>
      <c r="J15">
        <f t="shared" si="1"/>
        <v>7.618123674357669</v>
      </c>
      <c r="K15">
        <f t="shared" si="5"/>
        <v>15.236247348715338</v>
      </c>
    </row>
    <row r="16" spans="1:11" x14ac:dyDescent="0.25">
      <c r="A16" s="8">
        <f t="shared" si="2"/>
        <v>7</v>
      </c>
      <c r="B16" s="9">
        <f t="shared" si="3"/>
        <v>14</v>
      </c>
      <c r="C16" s="10">
        <f t="shared" si="6"/>
        <v>0.10500000000000001</v>
      </c>
      <c r="D16" s="10">
        <f t="shared" si="6"/>
        <v>9.2500000000000027E-2</v>
      </c>
      <c r="E16">
        <f>((D20*(C16/2))/(1+(D16/2))^B3)+((D20*(C16/2))/(1+(D16/2))^B4)+((D20*(C16/2))/(1+(D16/2))^B5)+((D20*(C16/2))/(1+(D16/2))^B6)+((D20*(C16/2))/(1+(D16/2))^B7)+((D20*(C16/2))/(1+(D16/2))^B8)+((D20*(C16/2))/(1+(D16/2))^B9)+((D20*(C16/2))/(1+(D16/2))^B10)+((D20*(C16/2))/(1+(D16/2))^B11)+((D20*(C16/2))/(1+(D16/2))^B12)+((D20*(C16/2))/(1+(D16/2))^B13)+((D20*(C16/2))/(1+(D16/2))^B14)+((D20*(C16/2))/(1+(D16/2))^B15)+((D20+(D20*(C16/2)))/(1+(D16/2))^B16)</f>
        <v>106.33769103465151</v>
      </c>
      <c r="F16">
        <f>+(E16-((C16/2*$D$20)*(G15)))/($D$20+($D$20*C16/2))</f>
        <v>0.51306991325612217</v>
      </c>
      <c r="G16">
        <f>G15+F16</f>
        <v>10.482038039817008</v>
      </c>
      <c r="H16">
        <f t="shared" si="7"/>
        <v>4.882172622219394</v>
      </c>
      <c r="I16">
        <f t="shared" si="0"/>
        <v>9.7643452444387879</v>
      </c>
      <c r="J16">
        <f t="shared" si="1"/>
        <v>8.1867328913649331</v>
      </c>
      <c r="K16">
        <f t="shared" si="5"/>
        <v>16.373465782729866</v>
      </c>
    </row>
    <row r="17" spans="1:11" x14ac:dyDescent="0.25">
      <c r="A17" s="8">
        <f t="shared" si="2"/>
        <v>7.5</v>
      </c>
      <c r="B17" s="9">
        <f t="shared" si="3"/>
        <v>15</v>
      </c>
      <c r="C17" s="10">
        <f t="shared" si="6"/>
        <v>0.10750000000000001</v>
      </c>
      <c r="D17" s="10">
        <f t="shared" si="6"/>
        <v>9.5000000000000029E-2</v>
      </c>
      <c r="E17">
        <f>((D20*(C17/2))/(1+(D17/2))^B3)+((D20*(C17/2))/(1+(D17/2))^B4)+((D20*(C17/2))/(1+(D17/2))^B5)+((D20*(C17/2))/(1+(D17/2))^B6)+((D20*(C17/2))/(1+(D17/2))^B7)+((D20*(C17/2))/(1+(D17/2))^B8)+((D20*(C17/2))/(1+(D17/2))^B9)+((D20*(C17/2))/(1+(D17/2))^B10)+((D20*(C17/2))/(1+(D17/2))^B11)+((D20*(C17/2))/(1+(D17/2))^B12)+((D20*(C17/2))/(1+(D17/2))^B13)+((D20*(C17/2))/(1+(D17/2))^B14)+((D20*(C17/2))/(1+(D17/2))^B15)+((D20*(C17/2))/(1+(D17/2))^B16)+((D20+(D20*(C17/2)))/(1+(D17/2))^B17)</f>
        <v>106.59831624575929</v>
      </c>
      <c r="F17">
        <f>+(E17-((C17/2*$D$20)*(G16)))/($D$20+($D$20*C17/2))</f>
        <v>0.47693819009957644</v>
      </c>
      <c r="G17">
        <f>G16+F17</f>
        <v>10.958976229916583</v>
      </c>
      <c r="H17">
        <f t="shared" si="7"/>
        <v>5.0596283258908858</v>
      </c>
      <c r="I17">
        <f t="shared" si="0"/>
        <v>10.119256651781772</v>
      </c>
      <c r="J17">
        <f t="shared" si="1"/>
        <v>8.820016257559935</v>
      </c>
      <c r="K17">
        <f t="shared" si="5"/>
        <v>17.64003251511987</v>
      </c>
    </row>
    <row r="18" spans="1:11" x14ac:dyDescent="0.25">
      <c r="A18" s="8">
        <f t="shared" si="2"/>
        <v>8</v>
      </c>
      <c r="B18" s="9">
        <f t="shared" si="3"/>
        <v>16</v>
      </c>
      <c r="C18" s="10">
        <f t="shared" si="6"/>
        <v>0.11000000000000001</v>
      </c>
      <c r="D18" s="10">
        <f t="shared" si="6"/>
        <v>9.7500000000000031E-2</v>
      </c>
      <c r="E18">
        <f>((D20*(C18/2))/(1+(D18/2))^B3)+((D20*(C18/2))/(1+(D18/2))^B4)+((D20*(C18/2))/(1+(D18/2))^B5)+((D20*(C18/2))/(1+(D18/2))^B6)+((D20*(C18/2))/(1+(D18/2))^B7)+((D20*(C18/2))/(1+(D18/2))^B8)+((D20*(C18/2))/(1+(D18/2))^B9)+((D20*(C18/2))/(1+(D18/2))^B10)+((D20*(C18/2))/(1+(D18/2))^B11)+((D20*(C18/2))/(1+(D18/2))^B12)+((D20*(C18/2))/(1+(D18/2))^B13)+((D20*(C18/2))/(1+(D18/2))^B14)+((D20*(C18/2))/(1+(D18/2))^B15)+((D20*(C18/2))/(1+(D18/2))^B16)+((D20*(C18/2))/(1+(D18/2))^B17)+((D20+(D20*(C18/2)))/(1+(D18/2))^B18)</f>
        <v>106.83427707477824</v>
      </c>
      <c r="F18">
        <f>+(E18-((C18/2*$D$20)*(G17)))/($D$20+($D$20*C18/2))</f>
        <v>0.44132614038139356</v>
      </c>
      <c r="G18">
        <f>G17+F18</f>
        <v>11.400302370297977</v>
      </c>
      <c r="H18">
        <f t="shared" si="7"/>
        <v>5.2452542813844927</v>
      </c>
      <c r="I18">
        <f t="shared" si="0"/>
        <v>10.490508562768985</v>
      </c>
      <c r="J18"/>
      <c r="K18"/>
    </row>
    <row r="20" spans="1:11" x14ac:dyDescent="0.25">
      <c r="A20" s="18" t="s">
        <v>3</v>
      </c>
      <c r="D20">
        <v>100</v>
      </c>
      <c r="I20"/>
      <c r="J20"/>
      <c r="K20"/>
    </row>
    <row r="21" spans="1:11" x14ac:dyDescent="0.25">
      <c r="H21" s="4"/>
      <c r="I21"/>
      <c r="J21"/>
      <c r="K21"/>
    </row>
    <row r="22" spans="1:11" x14ac:dyDescent="0.25">
      <c r="A22" s="11" t="s">
        <v>8</v>
      </c>
      <c r="H22" s="15"/>
      <c r="I22"/>
      <c r="J22"/>
      <c r="K22"/>
    </row>
    <row r="23" spans="1:11" x14ac:dyDescent="0.25">
      <c r="A23" s="17" t="s">
        <v>9</v>
      </c>
      <c r="D23" s="16"/>
      <c r="H23" s="14"/>
      <c r="I23"/>
      <c r="J23"/>
      <c r="K23"/>
    </row>
    <row r="24" spans="1:11" x14ac:dyDescent="0.25">
      <c r="I24"/>
      <c r="J24"/>
      <c r="K24"/>
    </row>
    <row r="25" spans="1:11" x14ac:dyDescent="0.25">
      <c r="C25" s="16"/>
      <c r="I25"/>
      <c r="J25"/>
      <c r="K25"/>
    </row>
    <row r="26" spans="1:11" x14ac:dyDescent="0.25">
      <c r="I26"/>
      <c r="J26"/>
      <c r="K26"/>
    </row>
    <row r="29" spans="1:11" x14ac:dyDescent="0.25">
      <c r="C29" s="16"/>
    </row>
    <row r="35" spans="3:3" x14ac:dyDescent="0.25">
      <c r="C35" s="16"/>
    </row>
    <row r="55" spans="3:3" x14ac:dyDescent="0.25">
      <c r="C55" s="16"/>
    </row>
  </sheetData>
  <phoneticPr fontId="2" type="noConversion"/>
  <pageMargins left="0.75" right="0.75" top="1" bottom="1" header="0.5" footer="0.5"/>
  <pageSetup orientation="portrait" horizontalDpi="4294967292" verticalDpi="4294967292"/>
  <ignoredErrors>
    <ignoredError sqref="G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spot and forward curve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Boyson</dc:creator>
  <cp:lastModifiedBy>shahk</cp:lastModifiedBy>
  <dcterms:created xsi:type="dcterms:W3CDTF">2004-12-21T13:20:26Z</dcterms:created>
  <dcterms:modified xsi:type="dcterms:W3CDTF">2021-10-10T18:17:58Z</dcterms:modified>
</cp:coreProperties>
</file>