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B67A98EA-0DBC-4AA3-B05A-13AACF019A23}" xr6:coauthVersionLast="47" xr6:coauthVersionMax="47" xr10:uidLastSave="{00000000-0000-0000-0000-000000000000}"/>
  <bookViews>
    <workbookView xWindow="-120" yWindow="-120" windowWidth="29040" windowHeight="17790" tabRatio="603" xr2:uid="{A97E8A16-6716-493A-AAD0-7FA84F168A4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35" i="1" l="1" a="1"/>
  <c r="AD35" i="1" s="1"/>
  <c r="Z35" i="1" a="1"/>
  <c r="Z35" i="1" s="1"/>
  <c r="AE25" i="1" a="1"/>
  <c r="AE25" i="1" s="1"/>
  <c r="Z25" i="1" a="1"/>
  <c r="Z25" i="1" s="1"/>
  <c r="I14" i="1"/>
  <c r="I13" i="1"/>
  <c r="I12" i="1"/>
  <c r="I11" i="1"/>
  <c r="I10" i="1"/>
  <c r="I9" i="1"/>
  <c r="I8" i="1"/>
  <c r="I7" i="1"/>
  <c r="I6" i="1"/>
  <c r="B14" i="1"/>
  <c r="B13" i="1"/>
  <c r="B12" i="1"/>
  <c r="B11" i="1"/>
  <c r="B10" i="1"/>
  <c r="B9" i="1"/>
  <c r="B8" i="1"/>
  <c r="B7" i="1"/>
  <c r="B6" i="1"/>
  <c r="J6" i="1" l="1"/>
  <c r="J8" i="1"/>
  <c r="K6" i="1"/>
  <c r="C6" i="1"/>
  <c r="J9" i="1" l="1"/>
  <c r="L6" i="1"/>
  <c r="J10" i="1" l="1"/>
  <c r="AK5" i="1" a="1"/>
  <c r="AK6" i="1" s="1"/>
  <c r="D6" i="1"/>
  <c r="J11" i="1" l="1"/>
  <c r="G6" i="1"/>
  <c r="M6" i="1"/>
  <c r="F6" i="1"/>
  <c r="AM5" i="1"/>
  <c r="AL5" i="1"/>
  <c r="AM7" i="1"/>
  <c r="AK5" i="1"/>
  <c r="AL7" i="1"/>
  <c r="AK7" i="1"/>
  <c r="AM6" i="1"/>
  <c r="AL6" i="1"/>
  <c r="J12" i="1" l="1"/>
  <c r="AK9" i="1" a="1"/>
  <c r="AK9" i="1" s="1"/>
  <c r="K8" i="1"/>
  <c r="C8" i="1"/>
  <c r="J14" i="1" l="1"/>
  <c r="J13" i="1"/>
  <c r="AK10" i="1"/>
  <c r="AM9" i="1"/>
  <c r="AM11" i="1"/>
  <c r="AL10" i="1"/>
  <c r="AL9" i="1"/>
  <c r="AK11" i="1"/>
  <c r="AL11" i="1"/>
  <c r="AM10" i="1"/>
  <c r="L8" i="1"/>
  <c r="E8" i="1"/>
  <c r="D8" i="1"/>
  <c r="K9" i="1"/>
  <c r="C9" i="1"/>
  <c r="B16" i="1" l="1"/>
  <c r="M8" i="1"/>
  <c r="G8" i="1"/>
  <c r="F8" i="1"/>
  <c r="K10" i="1"/>
  <c r="C10" i="1"/>
  <c r="L9" i="1"/>
  <c r="E9" i="1"/>
  <c r="D9" i="1"/>
  <c r="M9" i="1" l="1"/>
  <c r="G9" i="1"/>
  <c r="D10" i="1"/>
  <c r="F9" i="1"/>
  <c r="L10" i="1"/>
  <c r="E10" i="1"/>
  <c r="C11" i="1"/>
  <c r="K11" i="1"/>
  <c r="M10" i="1" l="1"/>
  <c r="G10" i="1"/>
  <c r="D11" i="1"/>
  <c r="F11" i="1" s="1"/>
  <c r="F10" i="1"/>
  <c r="C12" i="1"/>
  <c r="K12" i="1"/>
  <c r="E11" i="1"/>
  <c r="L11" i="1"/>
  <c r="M11" i="1" l="1"/>
  <c r="G11" i="1"/>
  <c r="D12" i="1"/>
  <c r="K13" i="1"/>
  <c r="C13" i="1"/>
  <c r="E12" i="1"/>
  <c r="L12" i="1"/>
  <c r="M12" i="1" l="1"/>
  <c r="G12" i="1"/>
  <c r="F12" i="1"/>
  <c r="E13" i="1"/>
  <c r="L13" i="1"/>
  <c r="D13" i="1"/>
  <c r="K14" i="1"/>
  <c r="C14" i="1"/>
  <c r="M13" i="1" l="1"/>
  <c r="G13" i="1"/>
  <c r="F13" i="1"/>
  <c r="E14" i="1"/>
  <c r="L14" i="1"/>
  <c r="D14" i="1"/>
  <c r="E6" i="1"/>
  <c r="M14" i="1" l="1"/>
  <c r="G14" i="1"/>
  <c r="F14" i="1"/>
  <c r="X7" i="1" l="1"/>
  <c r="C7" i="1"/>
  <c r="X6" i="1"/>
  <c r="J7" i="1"/>
  <c r="D7" i="1" l="1"/>
  <c r="D16" i="1" s="1"/>
  <c r="C16" i="1"/>
  <c r="Z32" i="1"/>
  <c r="Z21" i="1"/>
  <c r="AA20" i="1"/>
  <c r="X13" i="1"/>
  <c r="AE20" i="1" s="1"/>
  <c r="AA42" i="1"/>
  <c r="K7" i="1"/>
  <c r="X8" i="1"/>
  <c r="X42" i="1" s="1"/>
  <c r="M7" i="1"/>
  <c r="G7" i="1"/>
  <c r="X9" i="1"/>
  <c r="AA31" i="1"/>
  <c r="L7" i="1"/>
  <c r="Z43" i="1"/>
  <c r="F7" i="1"/>
  <c r="E7" i="1"/>
  <c r="Z42" i="1"/>
  <c r="X11" i="1" l="1"/>
  <c r="F16" i="1"/>
  <c r="AC20" i="1"/>
  <c r="AA22" i="1"/>
  <c r="X20" i="1"/>
  <c r="AB21" i="1"/>
  <c r="Z23" i="1"/>
  <c r="X12" i="1"/>
  <c r="AC23" i="1" s="1"/>
  <c r="G16" i="1"/>
  <c r="X16" i="1"/>
  <c r="AE23" i="1" s="1"/>
  <c r="M16" i="1"/>
  <c r="X15" i="1"/>
  <c r="L16" i="1"/>
  <c r="X10" i="1"/>
  <c r="AB33" i="1" s="1"/>
  <c r="E16" i="1"/>
  <c r="AA43" i="1"/>
  <c r="AA21" i="1"/>
  <c r="X18" i="1"/>
  <c r="AB20" i="1"/>
  <c r="Z22" i="1"/>
  <c r="X14" i="1"/>
  <c r="K16" i="1"/>
  <c r="AD31" i="1"/>
  <c r="AC42" i="1"/>
  <c r="AA32" i="1"/>
  <c r="Z33" i="1"/>
  <c r="AB31" i="1"/>
  <c r="AB32" i="1"/>
  <c r="AA33" i="1"/>
  <c r="Z45" i="1" l="1" a="1"/>
  <c r="Z45" i="1" s="1"/>
  <c r="X21" i="1"/>
  <c r="AE22" i="1"/>
  <c r="AD33" i="1"/>
  <c r="X19" i="1"/>
  <c r="AE21" i="1"/>
  <c r="X44" i="1"/>
  <c r="X43" i="1" s="1"/>
  <c r="R12" i="1" s="1"/>
  <c r="S12" i="1" s="1"/>
  <c r="AC43" i="1"/>
  <c r="AC21" i="1"/>
  <c r="AA23" i="1"/>
  <c r="AB22" i="1"/>
  <c r="X22" i="1"/>
  <c r="X24" i="1" s="1"/>
  <c r="AD32" i="1"/>
  <c r="AB23" i="1"/>
  <c r="AC22" i="1"/>
  <c r="X26" i="1" l="1"/>
  <c r="X27" i="1"/>
  <c r="R10" i="1"/>
  <c r="S10" i="1" s="1"/>
  <c r="R13" i="1"/>
  <c r="S13" i="1" s="1"/>
  <c r="R9" i="1"/>
  <c r="S9" i="1" s="1"/>
  <c r="R14" i="1"/>
  <c r="S14" i="1" s="1"/>
  <c r="R11" i="1"/>
  <c r="S11" i="1" s="1"/>
  <c r="R8" i="1"/>
  <c r="S8" i="1" s="1"/>
  <c r="R6" i="1"/>
  <c r="S6" i="1" s="1"/>
  <c r="R7" i="1"/>
  <c r="S7" i="1" s="1"/>
  <c r="X25" i="1" l="1"/>
  <c r="P12" i="1" s="1"/>
  <c r="Q12" i="1" s="1"/>
  <c r="AH25" i="1"/>
  <c r="P14" i="1" l="1"/>
  <c r="Q14" i="1" s="1"/>
  <c r="P10" i="1"/>
  <c r="Q10" i="1" s="1"/>
  <c r="P6" i="1"/>
  <c r="Q6" i="1" s="1"/>
  <c r="P7" i="1"/>
  <c r="Q7" i="1" s="1"/>
  <c r="P13" i="1"/>
  <c r="Q13" i="1" s="1"/>
  <c r="P11" i="1"/>
  <c r="Q11" i="1" s="1"/>
  <c r="P9" i="1"/>
  <c r="Q9" i="1" s="1"/>
  <c r="P8" i="1"/>
  <c r="Q8" i="1" s="1"/>
  <c r="AF27" i="1"/>
  <c r="AF28" i="1"/>
  <c r="AF26" i="1"/>
  <c r="AF25" i="1"/>
  <c r="N8" i="1" l="1"/>
  <c r="N11" i="1"/>
  <c r="N13" i="1"/>
  <c r="N9" i="1"/>
  <c r="N6" i="1"/>
  <c r="N14" i="1"/>
  <c r="N12" i="1"/>
  <c r="N7" i="1"/>
  <c r="N10" i="1"/>
  <c r="O13" i="1" l="1"/>
  <c r="O6" i="1"/>
  <c r="O9" i="1"/>
  <c r="O11" i="1"/>
  <c r="O14" i="1"/>
  <c r="O10" i="1"/>
  <c r="O7" i="1"/>
  <c r="O12" i="1"/>
  <c r="O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<sst xmlns="http://schemas.openxmlformats.org/spreadsheetml/2006/main" count="53" uniqueCount="44">
  <si>
    <t>Ro</t>
  </si>
  <si>
    <t>Sxx</t>
  </si>
  <si>
    <t>Sxy</t>
  </si>
  <si>
    <t>Ax</t>
  </si>
  <si>
    <t>Ay</t>
  </si>
  <si>
    <t>Ax2</t>
  </si>
  <si>
    <t>N</t>
  </si>
  <si>
    <t>Sx2x2</t>
  </si>
  <si>
    <t>Sx2y</t>
  </si>
  <si>
    <t>X^2</t>
  </si>
  <si>
    <t>X</t>
  </si>
  <si>
    <t>X^3</t>
  </si>
  <si>
    <t>X^4</t>
  </si>
  <si>
    <t>Y</t>
  </si>
  <si>
    <t>XY</t>
  </si>
  <si>
    <t>X^2Y</t>
  </si>
  <si>
    <t>Den</t>
  </si>
  <si>
    <t>Sxx2</t>
  </si>
  <si>
    <t>B</t>
  </si>
  <si>
    <t>C</t>
  </si>
  <si>
    <t>A</t>
  </si>
  <si>
    <t>Tau/Tdelay</t>
  </si>
  <si>
    <t>Ax3</t>
  </si>
  <si>
    <t>Ax4</t>
  </si>
  <si>
    <t>Axy</t>
  </si>
  <si>
    <t>Ax2y</t>
  </si>
  <si>
    <t>exp(Fit)</t>
  </si>
  <si>
    <t xml:space="preserve">               </t>
  </si>
  <si>
    <t>x^5</t>
  </si>
  <si>
    <t>X^3Y</t>
  </si>
  <si>
    <t>Ax5</t>
  </si>
  <si>
    <t>Ax3y</t>
  </si>
  <si>
    <t>Ax6</t>
  </si>
  <si>
    <t>X^6</t>
  </si>
  <si>
    <t>D</t>
  </si>
  <si>
    <t>Quadratic Fit</t>
  </si>
  <si>
    <t>Cubic Fit</t>
  </si>
  <si>
    <t>Linear Fit</t>
  </si>
  <si>
    <t>ExpLinear</t>
  </si>
  <si>
    <t>Linear</t>
  </si>
  <si>
    <t>Quadratic</t>
  </si>
  <si>
    <t>Exp(Quad)</t>
  </si>
  <si>
    <t>10^Y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</si>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</sst>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rgb="FFFA7D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4">
    <xf numFmtId="0" fontId="0" fillId="0" borderId="0" xfId="0"/>
    <xf numFmtId="11" fontId="0" fillId="0" borderId="0" xfId="0" applyNumberFormat="1"/>
    <xf numFmtId="0" fontId="1" fillId="2" borderId="1" xfId="1"/>
    <xf numFmtId="0" fontId="2" fillId="3" borderId="2" xfId="2"/>
  </cellXfs>
  <cellStyles count="3">
    <cellStyle name="Calculation" xfId="2" builtinId="22"/>
    <cellStyle name="Check Cell" xfId="1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5531496062992E-2"/>
          <c:y val="6.0185185185185182E-2"/>
          <c:w val="0.66129352580927381"/>
          <c:h val="0.8416746864975212"/>
        </c:manualLayout>
      </c:layout>
      <c:scatterChart>
        <c:scatterStyle val="smoothMarker"/>
        <c:varyColors val="0"/>
        <c:ser>
          <c:idx val="0"/>
          <c:order val="0"/>
          <c:tx>
            <c:v>Tau/tdelay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Sheet1!$A$6:$A$16</c:f>
              <c:numCache>
                <c:formatCode>General</c:formatCode>
                <c:ptCount val="11"/>
                <c:pt idx="0">
                  <c:v>1.1000000000000001</c:v>
                </c:pt>
                <c:pt idx="1">
                  <c:v>1.3</c:v>
                </c:pt>
                <c:pt idx="2">
                  <c:v>1.5</c:v>
                </c:pt>
                <c:pt idx="3">
                  <c:v>1.7</c:v>
                </c:pt>
                <c:pt idx="4">
                  <c:v>2</c:v>
                </c:pt>
                <c:pt idx="5">
                  <c:v>4</c:v>
                </c:pt>
                <c:pt idx="6">
                  <c:v>5</c:v>
                </c:pt>
                <c:pt idx="7">
                  <c:v>7</c:v>
                </c:pt>
                <c:pt idx="8">
                  <c:v>10</c:v>
                </c:pt>
              </c:numCache>
            </c:numRef>
          </c:xVal>
          <c:yVal>
            <c:numRef>
              <c:f>Sheet1!$H$6:$H$16</c:f>
              <c:numCache>
                <c:formatCode>General</c:formatCode>
                <c:ptCount val="11"/>
                <c:pt idx="0">
                  <c:v>15.7</c:v>
                </c:pt>
                <c:pt idx="1">
                  <c:v>5.7</c:v>
                </c:pt>
                <c:pt idx="2">
                  <c:v>3.67</c:v>
                </c:pt>
                <c:pt idx="3">
                  <c:v>2.8</c:v>
                </c:pt>
                <c:pt idx="4">
                  <c:v>2.14</c:v>
                </c:pt>
                <c:pt idx="5">
                  <c:v>1.054</c:v>
                </c:pt>
                <c:pt idx="6">
                  <c:v>0.90200000000000002</c:v>
                </c:pt>
                <c:pt idx="7">
                  <c:v>0.74250000000000005</c:v>
                </c:pt>
                <c:pt idx="8">
                  <c:v>0.623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2-E6F1-49BD-8024-7075BF69FFE6}"/>
            </c:ext>
          </c:extLst>
        </c:ser>
        <c:ser>
          <c:idx val="1"/>
          <c:order val="1"/>
          <c:tx>
            <c:v>Quadratic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Sheet1!$A$6:$A$16</c:f>
              <c:numCache>
                <c:formatCode>General</c:formatCode>
                <c:ptCount val="11"/>
                <c:pt idx="0">
                  <c:v>1.1000000000000001</c:v>
                </c:pt>
                <c:pt idx="1">
                  <c:v>1.3</c:v>
                </c:pt>
                <c:pt idx="2">
                  <c:v>1.5</c:v>
                </c:pt>
                <c:pt idx="3">
                  <c:v>1.7</c:v>
                </c:pt>
                <c:pt idx="4">
                  <c:v>2</c:v>
                </c:pt>
                <c:pt idx="5">
                  <c:v>4</c:v>
                </c:pt>
                <c:pt idx="6">
                  <c:v>5</c:v>
                </c:pt>
                <c:pt idx="7">
                  <c:v>7</c:v>
                </c:pt>
                <c:pt idx="8">
                  <c:v>10</c:v>
                </c:pt>
              </c:numCache>
            </c:numRef>
          </c:xVal>
          <c:yVal>
            <c:numRef>
              <c:f>Sheet1!$Q$6:$Q$16</c:f>
              <c:numCache>
                <c:formatCode>0.00E+00</c:formatCode>
                <c:ptCount val="11"/>
                <c:pt idx="0">
                  <c:v>10.368552120583598</c:v>
                </c:pt>
                <c:pt idx="1">
                  <c:v>6.5284470525111988</c:v>
                </c:pt>
                <c:pt idx="2">
                  <c:v>4.5456211199879313</c:v>
                </c:pt>
                <c:pt idx="3">
                  <c:v>3.3989421398257798</c:v>
                </c:pt>
                <c:pt idx="4">
                  <c:v>2.4159799631698555</c:v>
                </c:pt>
                <c:pt idx="5">
                  <c:v>0.89063622565034339</c:v>
                </c:pt>
                <c:pt idx="6">
                  <c:v>0.75639167033941423</c:v>
                </c:pt>
                <c:pt idx="7">
                  <c:v>0.68375895678514975</c:v>
                </c:pt>
                <c:pt idx="8">
                  <c:v>0.74359348010634352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3-E6F1-49BD-8024-7075BF69FFE6}"/>
            </c:ext>
          </c:extLst>
        </c:ser>
        <c:ser>
          <c:idx val="2"/>
          <c:order val="2"/>
          <c:tx>
            <c:v>Linear</c:v>
          </c:tx>
          <c:spPr>
            <a:ln w="19050" cap="rnd">
              <a:solidFill>
                <a:schemeClr val="accent3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Sheet1!$A$6:$A$16</c:f>
              <c:numCache>
                <c:formatCode>General</c:formatCode>
                <c:ptCount val="11"/>
                <c:pt idx="0">
                  <c:v>1.1000000000000001</c:v>
                </c:pt>
                <c:pt idx="1">
                  <c:v>1.3</c:v>
                </c:pt>
                <c:pt idx="2">
                  <c:v>1.5</c:v>
                </c:pt>
                <c:pt idx="3">
                  <c:v>1.7</c:v>
                </c:pt>
                <c:pt idx="4">
                  <c:v>2</c:v>
                </c:pt>
                <c:pt idx="5">
                  <c:v>4</c:v>
                </c:pt>
                <c:pt idx="6">
                  <c:v>5</c:v>
                </c:pt>
                <c:pt idx="7">
                  <c:v>7</c:v>
                </c:pt>
                <c:pt idx="8">
                  <c:v>10</c:v>
                </c:pt>
              </c:numCache>
            </c:numRef>
          </c:xVal>
          <c:yVal>
            <c:numRef>
              <c:f>Sheet1!$S$6:$S$16</c:f>
              <c:numCache>
                <c:formatCode>0.00E+00</c:formatCode>
                <c:ptCount val="11"/>
                <c:pt idx="0">
                  <c:v>6.7319439155366601</c:v>
                </c:pt>
                <c:pt idx="1">
                  <c:v>5.4706986159541371</c:v>
                </c:pt>
                <c:pt idx="2">
                  <c:v>4.579982855540484</c:v>
                </c:pt>
                <c:pt idx="3">
                  <c:v>3.9206610652848655</c:v>
                </c:pt>
                <c:pt idx="4">
                  <c:v>3.2041110317222663</c:v>
                </c:pt>
                <c:pt idx="5">
                  <c:v>1.3547861447605059</c:v>
                </c:pt>
                <c:pt idx="6">
                  <c:v>1.0268858611523264</c:v>
                </c:pt>
                <c:pt idx="7">
                  <c:v>0.67616355283717</c:v>
                </c:pt>
                <c:pt idx="8">
                  <c:v>0.43419554539963373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5-E6F1-49BD-8024-7075BF69FFE6}"/>
            </c:ext>
          </c:extLst>
        </c:ser>
        <c:ser>
          <c:idx val="3"/>
          <c:order val="3"/>
          <c:tx>
            <c:v>10^Y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Sheet1!$A$6:$A$16</c:f>
              <c:numCache>
                <c:formatCode>General</c:formatCode>
                <c:ptCount val="11"/>
                <c:pt idx="0">
                  <c:v>1.1000000000000001</c:v>
                </c:pt>
                <c:pt idx="1">
                  <c:v>1.3</c:v>
                </c:pt>
                <c:pt idx="2">
                  <c:v>1.5</c:v>
                </c:pt>
                <c:pt idx="3">
                  <c:v>1.7</c:v>
                </c:pt>
                <c:pt idx="4">
                  <c:v>2</c:v>
                </c:pt>
                <c:pt idx="5">
                  <c:v>4</c:v>
                </c:pt>
                <c:pt idx="6">
                  <c:v>5</c:v>
                </c:pt>
                <c:pt idx="7">
                  <c:v>7</c:v>
                </c:pt>
                <c:pt idx="8">
                  <c:v>10</c:v>
                </c:pt>
              </c:numCache>
            </c:numRef>
          </c:xVal>
          <c:yVal>
            <c:numRef>
              <c:f>Sheet1!$J$6:$J$16</c:f>
              <c:numCache>
                <c:formatCode>0.00E+00</c:formatCode>
                <c:ptCount val="11"/>
                <c:pt idx="0">
                  <c:v>15.700000000000005</c:v>
                </c:pt>
                <c:pt idx="1">
                  <c:v>5.700000000000002</c:v>
                </c:pt>
                <c:pt idx="2">
                  <c:v>3.6700000000000008</c:v>
                </c:pt>
                <c:pt idx="3">
                  <c:v>2.8000000000000003</c:v>
                </c:pt>
                <c:pt idx="4">
                  <c:v>2.14</c:v>
                </c:pt>
                <c:pt idx="5">
                  <c:v>1.054</c:v>
                </c:pt>
                <c:pt idx="6">
                  <c:v>0.90200000000000002</c:v>
                </c:pt>
                <c:pt idx="7">
                  <c:v>0.74250000000000005</c:v>
                </c:pt>
                <c:pt idx="8">
                  <c:v>0.623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6-E6F1-49BD-8024-7075BF69FFE6}"/>
            </c:ext>
          </c:extLst>
        </c:ser>
        <c:ser>
          <c:idx val="4"/>
          <c:order val="4"/>
          <c:tx>
            <c:v>"=Cubic"</c:v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Sheet1!$A$6:$A$16</c:f>
              <c:numCache>
                <c:formatCode>General</c:formatCode>
                <c:ptCount val="11"/>
                <c:pt idx="0">
                  <c:v>1.1000000000000001</c:v>
                </c:pt>
                <c:pt idx="1">
                  <c:v>1.3</c:v>
                </c:pt>
                <c:pt idx="2">
                  <c:v>1.5</c:v>
                </c:pt>
                <c:pt idx="3">
                  <c:v>1.7</c:v>
                </c:pt>
                <c:pt idx="4">
                  <c:v>2</c:v>
                </c:pt>
                <c:pt idx="5">
                  <c:v>4</c:v>
                </c:pt>
                <c:pt idx="6">
                  <c:v>5</c:v>
                </c:pt>
                <c:pt idx="7">
                  <c:v>7</c:v>
                </c:pt>
                <c:pt idx="8">
                  <c:v>10</c:v>
                </c:pt>
              </c:numCache>
            </c:numRef>
          </c:xVal>
          <c:yVal>
            <c:numRef>
              <c:f>Sheet1!$O$6:$O$16</c:f>
              <c:numCache>
                <c:formatCode>0.00E+00</c:formatCode>
                <c:ptCount val="11"/>
                <c:pt idx="0">
                  <c:v>13.796292685614439</c:v>
                </c:pt>
                <c:pt idx="1">
                  <c:v>6.6296740590533991</c:v>
                </c:pt>
                <c:pt idx="2">
                  <c:v>3.9991932969072232</c:v>
                </c:pt>
                <c:pt idx="3">
                  <c:v>2.791202502795282</c:v>
                </c:pt>
                <c:pt idx="4">
                  <c:v>1.9358368201908029</c:v>
                </c:pt>
                <c:pt idx="5">
                  <c:v>0.98188893268154021</c:v>
                </c:pt>
                <c:pt idx="6">
                  <c:v>0.91915588291471428</c:v>
                </c:pt>
                <c:pt idx="7">
                  <c:v>0.81429126245336769</c:v>
                </c:pt>
                <c:pt idx="8">
                  <c:v>0.59583451219238137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12F-49DF-83FF-D5A829EF2F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9914751"/>
        <c:axId val="1559915167"/>
        <c:extLst/>
      </c:scatterChart>
      <c:valAx>
        <c:axId val="1559914751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</a:t>
                </a:r>
              </a:p>
            </c:rich>
          </c:tx>
          <c:layout>
            <c:manualLayout>
              <c:xMode val="edge"/>
              <c:yMode val="edge"/>
              <c:x val="0.42160958005249344"/>
              <c:y val="0.929606299212598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915167"/>
        <c:crosses val="autoZero"/>
        <c:crossBetween val="midCat"/>
      </c:valAx>
      <c:valAx>
        <c:axId val="1559915167"/>
        <c:scaling>
          <c:logBase val="10"/>
          <c:orientation val="minMax"/>
          <c:max val="100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Tau/Tdelay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914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1"/>
          <c:order val="0"/>
          <c:tx>
            <c:v>y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Sheet1!$B$6:$B$16</c:f>
              <c:numCache>
                <c:formatCode>0.00E+00</c:formatCode>
                <c:ptCount val="11"/>
                <c:pt idx="0">
                  <c:v>4.1392685158225077E-2</c:v>
                </c:pt>
                <c:pt idx="1">
                  <c:v>0.11394335230683679</c:v>
                </c:pt>
                <c:pt idx="2">
                  <c:v>0.17609125905568124</c:v>
                </c:pt>
                <c:pt idx="3">
                  <c:v>0.23044892137827391</c:v>
                </c:pt>
                <c:pt idx="4">
                  <c:v>0.3010299956639812</c:v>
                </c:pt>
                <c:pt idx="5">
                  <c:v>0.6020599913279624</c:v>
                </c:pt>
                <c:pt idx="6">
                  <c:v>0.69897000433601886</c:v>
                </c:pt>
                <c:pt idx="7">
                  <c:v>0.84509804001425681</c:v>
                </c:pt>
                <c:pt idx="8">
                  <c:v>1</c:v>
                </c:pt>
                <c:pt idx="10">
                  <c:v>0.44544824991569293</c:v>
                </c:pt>
              </c:numCache>
            </c:numRef>
          </c:xVal>
          <c:yVal>
            <c:numRef>
              <c:f>Sheet1!$I$6:$I$16</c:f>
              <c:numCache>
                <c:formatCode>0.00E+00</c:formatCode>
                <c:ptCount val="11"/>
                <c:pt idx="0">
                  <c:v>1.1958996524092338</c:v>
                </c:pt>
                <c:pt idx="1">
                  <c:v>0.75587485567249146</c:v>
                </c:pt>
                <c:pt idx="2">
                  <c:v>0.56466606425208932</c:v>
                </c:pt>
                <c:pt idx="3">
                  <c:v>0.44715803134221921</c:v>
                </c:pt>
                <c:pt idx="4">
                  <c:v>0.33041377334919086</c:v>
                </c:pt>
                <c:pt idx="5">
                  <c:v>2.2840610876527823E-2</c:v>
                </c:pt>
                <c:pt idx="6">
                  <c:v>-4.4793462458058257E-2</c:v>
                </c:pt>
                <c:pt idx="7">
                  <c:v>-0.12930354201075001</c:v>
                </c:pt>
                <c:pt idx="8">
                  <c:v>-0.20551195334083039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23-41FA-AF57-271939E4497F}"/>
            </c:ext>
          </c:extLst>
        </c:ser>
        <c:ser>
          <c:idx val="0"/>
          <c:order val="1"/>
          <c:tx>
            <c:v>cubic</c:v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Sheet1!$B$6:$B$16</c:f>
              <c:numCache>
                <c:formatCode>0.00E+00</c:formatCode>
                <c:ptCount val="11"/>
                <c:pt idx="0">
                  <c:v>4.1392685158225077E-2</c:v>
                </c:pt>
                <c:pt idx="1">
                  <c:v>0.11394335230683679</c:v>
                </c:pt>
                <c:pt idx="2">
                  <c:v>0.17609125905568124</c:v>
                </c:pt>
                <c:pt idx="3">
                  <c:v>0.23044892137827391</c:v>
                </c:pt>
                <c:pt idx="4">
                  <c:v>0.3010299956639812</c:v>
                </c:pt>
                <c:pt idx="5">
                  <c:v>0.6020599913279624</c:v>
                </c:pt>
                <c:pt idx="6">
                  <c:v>0.69897000433601886</c:v>
                </c:pt>
                <c:pt idx="7">
                  <c:v>0.84509804001425681</c:v>
                </c:pt>
                <c:pt idx="8">
                  <c:v>1</c:v>
                </c:pt>
                <c:pt idx="10">
                  <c:v>0.44544824991569293</c:v>
                </c:pt>
              </c:numCache>
            </c:numRef>
          </c:xVal>
          <c:yVal>
            <c:numRef>
              <c:f>Sheet1!$N$6:$N$16</c:f>
              <c:numCache>
                <c:formatCode>0.00E+00</c:formatCode>
                <c:ptCount val="11"/>
                <c:pt idx="0">
                  <c:v>1.1397623992644272</c:v>
                </c:pt>
                <c:pt idx="1">
                  <c:v>0.82149217729856439</c:v>
                </c:pt>
                <c:pt idx="2">
                  <c:v>0.60197239581928763</c:v>
                </c:pt>
                <c:pt idx="3">
                  <c:v>0.44579134586026536</c:v>
                </c:pt>
                <c:pt idx="4">
                  <c:v>0.28686874601085999</c:v>
                </c:pt>
                <c:pt idx="5">
                  <c:v>-7.93763507613654E-3</c:v>
                </c:pt>
                <c:pt idx="6">
                  <c:v>-3.661082882205613E-2</c:v>
                </c:pt>
                <c:pt idx="7">
                  <c:v>-8.9220225269359243E-2</c:v>
                </c:pt>
                <c:pt idx="8">
                  <c:v>-0.22487434499372227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23-41FA-AF57-271939E4497F}"/>
            </c:ext>
          </c:extLst>
        </c:ser>
        <c:ser>
          <c:idx val="2"/>
          <c:order val="2"/>
          <c:tx>
            <c:v>Quadratic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Sheet1!$B$6:$B$14</c:f>
              <c:numCache>
                <c:formatCode>0.00E+00</c:formatCode>
                <c:ptCount val="9"/>
                <c:pt idx="0">
                  <c:v>4.1392685158225077E-2</c:v>
                </c:pt>
                <c:pt idx="1">
                  <c:v>0.11394335230683679</c:v>
                </c:pt>
                <c:pt idx="2">
                  <c:v>0.17609125905568124</c:v>
                </c:pt>
                <c:pt idx="3">
                  <c:v>0.23044892137827391</c:v>
                </c:pt>
                <c:pt idx="4">
                  <c:v>0.3010299956639812</c:v>
                </c:pt>
                <c:pt idx="5">
                  <c:v>0.6020599913279624</c:v>
                </c:pt>
                <c:pt idx="6">
                  <c:v>0.69897000433601886</c:v>
                </c:pt>
                <c:pt idx="7">
                  <c:v>0.84509804001425681</c:v>
                </c:pt>
                <c:pt idx="8">
                  <c:v>1</c:v>
                </c:pt>
              </c:numCache>
            </c:numRef>
          </c:xVal>
          <c:yVal>
            <c:numRef>
              <c:f>Sheet1!$P$6:$P$14</c:f>
              <c:numCache>
                <c:formatCode>0.00E+00</c:formatCode>
                <c:ptCount val="9"/>
                <c:pt idx="0">
                  <c:v>1.0157181151216688</c:v>
                </c:pt>
                <c:pt idx="1">
                  <c:v>0.81480988621624495</c:v>
                </c:pt>
                <c:pt idx="2">
                  <c:v>0.65759323421432958</c:v>
                </c:pt>
                <c:pt idx="3">
                  <c:v>0.5313437716532966</c:v>
                </c:pt>
                <c:pt idx="4">
                  <c:v>0.38309332816066255</c:v>
                </c:pt>
                <c:pt idx="5">
                  <c:v>-5.0299644394454446E-2</c:v>
                </c:pt>
                <c:pt idx="6">
                  <c:v>-0.12125326240968848</c:v>
                </c:pt>
                <c:pt idx="7">
                  <c:v>-0.16509697165392256</c:v>
                </c:pt>
                <c:pt idx="8">
                  <c:v>-0.12866442681602286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E35-4315-83B8-5E52C53AAD74}"/>
            </c:ext>
          </c:extLst>
        </c:ser>
        <c:ser>
          <c:idx val="3"/>
          <c:order val="3"/>
          <c:tx>
            <c:v>Linear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Sheet1!$B$6:$B$14</c:f>
              <c:numCache>
                <c:formatCode>0.00E+00</c:formatCode>
                <c:ptCount val="9"/>
                <c:pt idx="0">
                  <c:v>4.1392685158225077E-2</c:v>
                </c:pt>
                <c:pt idx="1">
                  <c:v>0.11394335230683679</c:v>
                </c:pt>
                <c:pt idx="2">
                  <c:v>0.17609125905568124</c:v>
                </c:pt>
                <c:pt idx="3">
                  <c:v>0.23044892137827391</c:v>
                </c:pt>
                <c:pt idx="4">
                  <c:v>0.3010299956639812</c:v>
                </c:pt>
                <c:pt idx="5">
                  <c:v>0.6020599913279624</c:v>
                </c:pt>
                <c:pt idx="6">
                  <c:v>0.69897000433601886</c:v>
                </c:pt>
                <c:pt idx="7">
                  <c:v>0.84509804001425681</c:v>
                </c:pt>
                <c:pt idx="8">
                  <c:v>1</c:v>
                </c:pt>
              </c:numCache>
            </c:numRef>
          </c:xVal>
          <c:yVal>
            <c:numRef>
              <c:f>Sheet1!$R$6:$R$14</c:f>
              <c:numCache>
                <c:formatCode>0.00E+00</c:formatCode>
                <c:ptCount val="9"/>
                <c:pt idx="0">
                  <c:v>0.82814048917033256</c:v>
                </c:pt>
                <c:pt idx="1">
                  <c:v>0.73804278989474681</c:v>
                </c:pt>
                <c:pt idx="2">
                  <c:v>0.66086385229249378</c:v>
                </c:pt>
                <c:pt idx="3">
                  <c:v>0.59335929987765756</c:v>
                </c:pt>
                <c:pt idx="4">
                  <c:v>0.50570755723392202</c:v>
                </c:pt>
                <c:pt idx="5">
                  <c:v>0.13187074651641717</c:v>
                </c:pt>
                <c:pt idx="6">
                  <c:v>1.1522174243363215E-2</c:v>
                </c:pt>
                <c:pt idx="7">
                  <c:v>-0.16994824266267727</c:v>
                </c:pt>
                <c:pt idx="8">
                  <c:v>-0.36231463647414164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E35-4315-83B8-5E52C53AA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2362815"/>
        <c:axId val="2092368639"/>
      </c:scatterChart>
      <c:valAx>
        <c:axId val="2092362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2368639"/>
        <c:crosses val="autoZero"/>
        <c:crossBetween val="midCat"/>
      </c:valAx>
      <c:valAx>
        <c:axId val="2092368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23628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247649</xdr:colOff>
      <xdr:row>17</xdr:row>
      <xdr:rowOff>176212</xdr:rowOff>
    </xdr:from>
    <xdr:to>
      <xdr:col>20</xdr:col>
      <xdr:colOff>390524</xdr:colOff>
      <xdr:row>32</xdr:row>
      <xdr:rowOff>61912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A49DB89-B9A8-4CC3-A58C-BB49F5E172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190500</xdr:colOff>
      <xdr:row>18</xdr:row>
      <xdr:rowOff>33337</xdr:rowOff>
    </xdr:from>
    <xdr:to>
      <xdr:col>10</xdr:col>
      <xdr:colOff>438150</xdr:colOff>
      <xdr:row>32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D326E1-7ADC-46D6-A4AD-0044E401AE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1FE99-B3AE-4174-BA0F-A74F1789D76F}">
  <dimension ref="A1:AM46"/>
  <sheetViews>
    <sheetView tabSelected="1" topLeftCell="Y19" workbookViewId="0">
      <selection activeCell="AN40" sqref="AN40"/>
    </sheetView>
  </sheetViews>
  <sheetFormatPr defaultRowHeight="15" x14ac:dyDescent="0.25"/>
  <cols>
    <col min="2" max="7" width="12.85546875" style="1" customWidth="1"/>
    <col min="8" max="8" width="11.7109375" customWidth="1"/>
    <col min="9" max="10" width="14.5703125" customWidth="1"/>
    <col min="37" max="37" width="9.28515625" bestFit="1" customWidth="1"/>
    <col min="38" max="38" width="12.7109375" bestFit="1" customWidth="1"/>
    <col min="39" max="39" width="9.28515625" bestFit="1" customWidth="1"/>
  </cols>
  <sheetData>
    <row r="1" spans="1:39" x14ac:dyDescent="0.25">
      <c r="AK1">
        <v>1</v>
      </c>
      <c r="AL1">
        <v>3</v>
      </c>
      <c r="AM1">
        <v>-5</v>
      </c>
    </row>
    <row r="2" spans="1:39" x14ac:dyDescent="0.25">
      <c r="AK2">
        <v>-12</v>
      </c>
      <c r="AL2">
        <v>-2</v>
      </c>
      <c r="AM2">
        <v>7</v>
      </c>
    </row>
    <row r="3" spans="1:39" x14ac:dyDescent="0.25">
      <c r="AK3">
        <v>4</v>
      </c>
      <c r="AL3">
        <v>7</v>
      </c>
      <c r="AM3">
        <v>-2</v>
      </c>
    </row>
    <row r="4" spans="1:39" x14ac:dyDescent="0.25">
      <c r="A4" t="s">
        <v>0</v>
      </c>
      <c r="B4" s="1" t="s">
        <v>10</v>
      </c>
      <c r="C4" s="1" t="s">
        <v>9</v>
      </c>
      <c r="D4" s="1" t="s">
        <v>11</v>
      </c>
      <c r="E4" s="1" t="s">
        <v>12</v>
      </c>
      <c r="F4" s="1" t="s">
        <v>28</v>
      </c>
      <c r="G4" s="1" t="s">
        <v>33</v>
      </c>
      <c r="H4" s="1" t="s">
        <v>21</v>
      </c>
      <c r="I4" t="s">
        <v>13</v>
      </c>
      <c r="J4" s="1" t="s">
        <v>42</v>
      </c>
      <c r="K4" t="s">
        <v>14</v>
      </c>
      <c r="L4" t="s">
        <v>15</v>
      </c>
      <c r="M4" t="s">
        <v>29</v>
      </c>
      <c r="N4" t="s">
        <v>36</v>
      </c>
      <c r="O4" t="s">
        <v>26</v>
      </c>
      <c r="P4" t="s">
        <v>40</v>
      </c>
      <c r="Q4" t="s">
        <v>41</v>
      </c>
      <c r="R4" t="s">
        <v>39</v>
      </c>
      <c r="S4" t="s">
        <v>38</v>
      </c>
    </row>
    <row r="5" spans="1:39" x14ac:dyDescent="0.25">
      <c r="AK5">
        <f t="array" ref="AK5:AM7">MINVERSE(AK1:AM3)</f>
        <v>-0.12968299711815559</v>
      </c>
      <c r="AL5">
        <v>-8.3573487031700297E-2</v>
      </c>
      <c r="AM5">
        <v>3.1700288184438041E-2</v>
      </c>
    </row>
    <row r="6" spans="1:39" x14ac:dyDescent="0.25">
      <c r="A6">
        <v>1.1000000000000001</v>
      </c>
      <c r="B6" s="1">
        <f>LOG($A6)</f>
        <v>4.1392685158225077E-2</v>
      </c>
      <c r="C6" s="1">
        <f t="shared" ref="C6:C14" si="0">B6^2</f>
        <v>1.7133543846079467E-3</v>
      </c>
      <c r="D6" s="1">
        <f>B6*C6</f>
        <v>7.0920338606541222E-5</v>
      </c>
      <c r="E6" s="1">
        <f>C6^2</f>
        <v>2.9355832472552756E-6</v>
      </c>
      <c r="F6" s="1">
        <f>C6*D6</f>
        <v>1.2151167310939763E-7</v>
      </c>
      <c r="G6" s="1">
        <f>D6^2</f>
        <v>5.0296944280664611E-9</v>
      </c>
      <c r="H6">
        <v>15.7</v>
      </c>
      <c r="I6" s="1">
        <f>LOG($H6)</f>
        <v>1.1958996524092338</v>
      </c>
      <c r="J6" s="1">
        <f>10^I6</f>
        <v>15.700000000000005</v>
      </c>
      <c r="K6" s="1">
        <f t="shared" ref="K6" si="1">B6*I6</f>
        <v>4.9501497793006222E-2</v>
      </c>
      <c r="L6" s="1">
        <f t="shared" ref="L6" si="2">C6*I6</f>
        <v>2.04899991300648E-3</v>
      </c>
      <c r="M6" s="1">
        <f>D6*I6</f>
        <v>8.4813608288307815E-5</v>
      </c>
      <c r="N6" s="1">
        <f t="shared" ref="N6:N14" si="3">($AF$25 + $AF$26*$B6+$AF$27*$B6^2 +$AF$28*B6^3)</f>
        <v>1.1397623992644272</v>
      </c>
      <c r="O6" s="1">
        <f>10^N6</f>
        <v>13.796292685614439</v>
      </c>
      <c r="P6" s="1">
        <f>$X$25+$X$26*$B6+$X$27*$B6^2</f>
        <v>1.0157181151216688</v>
      </c>
      <c r="Q6" s="1">
        <f>10^P6</f>
        <v>10.368552120583598</v>
      </c>
      <c r="R6" s="1">
        <f t="shared" ref="R6:R14" si="4">X$43+X$44*B6</f>
        <v>0.82814048917033256</v>
      </c>
      <c r="S6" s="1">
        <f>10^R6</f>
        <v>6.7319439155366601</v>
      </c>
      <c r="T6" s="1"/>
      <c r="U6" s="1"/>
      <c r="W6" t="s">
        <v>6</v>
      </c>
      <c r="X6">
        <f>COUNTA($B$6:$B$16)</f>
        <v>10</v>
      </c>
      <c r="AK6">
        <v>1.1527377521613822E-2</v>
      </c>
      <c r="AL6">
        <v>5.1873198847262249E-2</v>
      </c>
      <c r="AM6">
        <v>0.1527377521613833</v>
      </c>
    </row>
    <row r="7" spans="1:39" x14ac:dyDescent="0.25">
      <c r="A7">
        <v>1.3</v>
      </c>
      <c r="B7" s="1">
        <f t="shared" ref="B7:B14" si="5">LOG($A7)</f>
        <v>0.11394335230683679</v>
      </c>
      <c r="C7" s="1">
        <f t="shared" si="0"/>
        <v>1.2983087534919929E-2</v>
      </c>
      <c r="D7" s="1">
        <f t="shared" ref="D7:D14" si="6">B7*C7</f>
        <v>1.4793365170218827E-3</v>
      </c>
      <c r="E7" s="1">
        <f t="shared" ref="E7:E14" si="7">C7^2</f>
        <v>1.6856056193939324E-4</v>
      </c>
      <c r="F7" s="1">
        <f t="shared" ref="F7:F14" si="8">C7*D7</f>
        <v>1.9206355494098668E-5</v>
      </c>
      <c r="G7" s="1">
        <f t="shared" ref="G7:G14" si="9">D7^2</f>
        <v>2.1884365305944348E-6</v>
      </c>
      <c r="H7">
        <v>5.7</v>
      </c>
      <c r="I7" s="1">
        <f t="shared" ref="I7:I14" si="10">LOG($H7)</f>
        <v>0.75587485567249146</v>
      </c>
      <c r="J7" s="1">
        <f t="shared" ref="J7:J14" si="11">10^I7</f>
        <v>5.700000000000002</v>
      </c>
      <c r="K7" s="1">
        <f t="shared" ref="K7:K14" si="12">B7*I7</f>
        <v>8.6126914979770111E-2</v>
      </c>
      <c r="L7" s="1">
        <f t="shared" ref="L7:L14" si="13">C7*I7</f>
        <v>9.8135894166409242E-3</v>
      </c>
      <c r="M7" s="1">
        <f t="shared" ref="M7:M14" si="14">D7*I7</f>
        <v>1.1181932762949617E-3</v>
      </c>
      <c r="N7" s="1">
        <f t="shared" si="3"/>
        <v>0.82149217729856439</v>
      </c>
      <c r="O7" s="1">
        <f t="shared" ref="O7:O14" si="15">10^N7</f>
        <v>6.6296740590533991</v>
      </c>
      <c r="P7" s="1">
        <f t="shared" ref="P7:P14" si="16">$X$25+$X$26*$B7+$X$27*$B7^2</f>
        <v>0.81480988621624495</v>
      </c>
      <c r="Q7" s="1">
        <f t="shared" ref="Q7:Q14" si="17">10^P7</f>
        <v>6.5284470525111988</v>
      </c>
      <c r="R7" s="1">
        <f t="shared" si="4"/>
        <v>0.73804278989474681</v>
      </c>
      <c r="S7" s="1">
        <f t="shared" ref="S7:S14" si="18">10^R7</f>
        <v>5.4706986159541371</v>
      </c>
      <c r="T7" s="1"/>
      <c r="U7" s="1"/>
      <c r="W7" t="s">
        <v>3</v>
      </c>
      <c r="X7" s="1">
        <f>AVERAGE($B$6:$B$14)</f>
        <v>0.44544824991569293</v>
      </c>
      <c r="AK7">
        <v>-0.21902017291066281</v>
      </c>
      <c r="AL7">
        <v>1.4409221902017296E-2</v>
      </c>
      <c r="AM7">
        <v>9.7982708933717591E-2</v>
      </c>
    </row>
    <row r="8" spans="1:39" x14ac:dyDescent="0.25">
      <c r="A8">
        <v>1.5</v>
      </c>
      <c r="B8" s="1">
        <f t="shared" si="5"/>
        <v>0.17609125905568124</v>
      </c>
      <c r="C8" s="1">
        <f t="shared" si="0"/>
        <v>3.1008131515815038E-2</v>
      </c>
      <c r="D8" s="1">
        <f t="shared" si="6"/>
        <v>5.4602609195840198E-3</v>
      </c>
      <c r="E8" s="1">
        <f t="shared" si="7"/>
        <v>9.6150422010208181E-4</v>
      </c>
      <c r="F8" s="1">
        <f t="shared" si="8"/>
        <v>1.6931248870512644E-4</v>
      </c>
      <c r="G8" s="1">
        <f t="shared" si="9"/>
        <v>2.9814449309936526E-5</v>
      </c>
      <c r="H8">
        <v>3.67</v>
      </c>
      <c r="I8" s="1">
        <f t="shared" si="10"/>
        <v>0.56466606425208932</v>
      </c>
      <c r="J8" s="1">
        <f t="shared" si="11"/>
        <v>3.6700000000000008</v>
      </c>
      <c r="K8" s="1">
        <f t="shared" si="12"/>
        <v>9.9432758200166602E-2</v>
      </c>
      <c r="L8" s="1">
        <f t="shared" si="13"/>
        <v>1.7509239582846451E-2</v>
      </c>
      <c r="M8" s="1">
        <f t="shared" si="14"/>
        <v>3.0832240432510025E-3</v>
      </c>
      <c r="N8" s="1">
        <f t="shared" si="3"/>
        <v>0.60197239581928763</v>
      </c>
      <c r="O8" s="1">
        <f t="shared" si="15"/>
        <v>3.9991932969072232</v>
      </c>
      <c r="P8" s="1">
        <f t="shared" si="16"/>
        <v>0.65759323421432958</v>
      </c>
      <c r="Q8" s="1">
        <f t="shared" si="17"/>
        <v>4.5456211199879313</v>
      </c>
      <c r="R8" s="1">
        <f t="shared" si="4"/>
        <v>0.66086385229249378</v>
      </c>
      <c r="S8" s="1">
        <f t="shared" si="18"/>
        <v>4.579982855540484</v>
      </c>
      <c r="T8" s="1"/>
      <c r="U8" s="1"/>
      <c r="W8" t="s">
        <v>5</v>
      </c>
      <c r="X8" s="1">
        <f>AVERAGE($C$6:$C$14)</f>
        <v>0.30607292604938535</v>
      </c>
    </row>
    <row r="9" spans="1:39" x14ac:dyDescent="0.25">
      <c r="A9">
        <v>1.7</v>
      </c>
      <c r="B9" s="1">
        <f t="shared" si="5"/>
        <v>0.23044892137827391</v>
      </c>
      <c r="C9" s="1">
        <f t="shared" si="0"/>
        <v>5.3106705364409874E-2</v>
      </c>
      <c r="D9" s="1">
        <f t="shared" si="6"/>
        <v>1.2238382969182048E-2</v>
      </c>
      <c r="E9" s="1">
        <f t="shared" si="7"/>
        <v>2.8203221546622406E-3</v>
      </c>
      <c r="F9" s="1">
        <f t="shared" si="8"/>
        <v>6.4994019848116271E-4</v>
      </c>
      <c r="G9" s="1">
        <f t="shared" si="9"/>
        <v>1.497780177003652E-4</v>
      </c>
      <c r="H9">
        <v>2.8</v>
      </c>
      <c r="I9" s="1">
        <f t="shared" si="10"/>
        <v>0.44715803134221921</v>
      </c>
      <c r="J9" s="1">
        <f t="shared" si="11"/>
        <v>2.8000000000000003</v>
      </c>
      <c r="K9" s="1">
        <f t="shared" si="12"/>
        <v>0.10304708600844682</v>
      </c>
      <c r="L9" s="1">
        <f t="shared" si="13"/>
        <v>2.3747089821820791E-2</v>
      </c>
      <c r="M9" s="1">
        <f t="shared" si="14"/>
        <v>5.4724912353115883E-3</v>
      </c>
      <c r="N9" s="1">
        <f t="shared" si="3"/>
        <v>0.44579134586026536</v>
      </c>
      <c r="O9" s="1">
        <f t="shared" si="15"/>
        <v>2.791202502795282</v>
      </c>
      <c r="P9" s="1">
        <f t="shared" si="16"/>
        <v>0.5313437716532966</v>
      </c>
      <c r="Q9" s="1">
        <f t="shared" si="17"/>
        <v>3.3989421398257798</v>
      </c>
      <c r="R9" s="1">
        <f t="shared" si="4"/>
        <v>0.59335929987765756</v>
      </c>
      <c r="S9" s="1">
        <f t="shared" si="18"/>
        <v>3.9206610652848655</v>
      </c>
      <c r="T9" s="1"/>
      <c r="U9" s="1"/>
      <c r="W9" t="s">
        <v>22</v>
      </c>
      <c r="X9" s="1">
        <f>AVERAGE($D$6:$D$14)</f>
        <v>0.24553440942699123</v>
      </c>
      <c r="AK9">
        <f t="array" ref="AK9:AM11">MMULT(AK1:AM3,AK5:AM7)</f>
        <v>0.99999999999999989</v>
      </c>
      <c r="AL9">
        <v>-2.7755575615628914E-17</v>
      </c>
      <c r="AM9">
        <v>0</v>
      </c>
    </row>
    <row r="10" spans="1:39" x14ac:dyDescent="0.25">
      <c r="A10">
        <v>2</v>
      </c>
      <c r="B10" s="1">
        <f t="shared" si="5"/>
        <v>0.3010299956639812</v>
      </c>
      <c r="C10" s="1">
        <f t="shared" si="0"/>
        <v>9.0619058289456544E-2</v>
      </c>
      <c r="D10" s="1">
        <f t="shared" si="6"/>
        <v>2.7279054723949162E-2</v>
      </c>
      <c r="E10" s="1">
        <f t="shared" si="7"/>
        <v>8.2118137252679222E-3</v>
      </c>
      <c r="F10" s="1">
        <f t="shared" si="8"/>
        <v>2.472002250110824E-3</v>
      </c>
      <c r="G10" s="1">
        <f t="shared" si="9"/>
        <v>7.4414682663221309E-4</v>
      </c>
      <c r="H10">
        <v>2.14</v>
      </c>
      <c r="I10" s="1">
        <f t="shared" si="10"/>
        <v>0.33041377334919086</v>
      </c>
      <c r="J10" s="1">
        <f t="shared" si="11"/>
        <v>2.14</v>
      </c>
      <c r="K10" s="1">
        <f t="shared" si="12"/>
        <v>9.9464456758626599E-2</v>
      </c>
      <c r="L10" s="1">
        <f t="shared" si="13"/>
        <v>2.994178498676961E-2</v>
      </c>
      <c r="M10" s="1">
        <f t="shared" si="14"/>
        <v>9.0133754047391126E-3</v>
      </c>
      <c r="N10" s="1">
        <f t="shared" si="3"/>
        <v>0.28686874601085999</v>
      </c>
      <c r="O10" s="1">
        <f t="shared" si="15"/>
        <v>1.9358368201908029</v>
      </c>
      <c r="P10" s="1">
        <f t="shared" si="16"/>
        <v>0.38309332816066255</v>
      </c>
      <c r="Q10" s="1">
        <f t="shared" si="17"/>
        <v>2.4159799631698555</v>
      </c>
      <c r="R10" s="1">
        <f t="shared" si="4"/>
        <v>0.50570755723392202</v>
      </c>
      <c r="S10" s="1">
        <f t="shared" si="18"/>
        <v>3.2041110317222663</v>
      </c>
      <c r="T10" s="1"/>
      <c r="U10" s="1"/>
      <c r="W10" t="s">
        <v>23</v>
      </c>
      <c r="X10" s="1">
        <f>AVERAGE($E$6:$E$14)</f>
        <v>0.21025694108646081</v>
      </c>
      <c r="AK10">
        <v>0</v>
      </c>
      <c r="AL10">
        <v>1</v>
      </c>
      <c r="AM10">
        <v>0</v>
      </c>
    </row>
    <row r="11" spans="1:39" x14ac:dyDescent="0.25">
      <c r="A11">
        <v>4</v>
      </c>
      <c r="B11" s="1">
        <f t="shared" si="5"/>
        <v>0.6020599913279624</v>
      </c>
      <c r="C11" s="1">
        <f t="shared" si="0"/>
        <v>0.36247623315782618</v>
      </c>
      <c r="D11" s="1">
        <f t="shared" si="6"/>
        <v>0.21823243779159329</v>
      </c>
      <c r="E11" s="1">
        <f t="shared" si="7"/>
        <v>0.13138901960428676</v>
      </c>
      <c r="F11" s="1">
        <f t="shared" si="8"/>
        <v>7.9104072003546369E-2</v>
      </c>
      <c r="G11" s="1">
        <f t="shared" si="9"/>
        <v>4.7625396904461638E-2</v>
      </c>
      <c r="H11">
        <v>1.054</v>
      </c>
      <c r="I11" s="1">
        <f t="shared" si="10"/>
        <v>2.2840610876527823E-2</v>
      </c>
      <c r="J11" s="1">
        <f t="shared" si="11"/>
        <v>1.054</v>
      </c>
      <c r="K11" s="1">
        <f t="shared" si="12"/>
        <v>1.3751417986247705E-2</v>
      </c>
      <c r="L11" s="1">
        <f t="shared" si="13"/>
        <v>8.2791785935474801E-3</v>
      </c>
      <c r="M11" s="1">
        <f t="shared" si="14"/>
        <v>4.9845621922338474E-3</v>
      </c>
      <c r="N11" s="1">
        <f t="shared" si="3"/>
        <v>-7.93763507613654E-3</v>
      </c>
      <c r="O11" s="1">
        <f t="shared" si="15"/>
        <v>0.98188893268154021</v>
      </c>
      <c r="P11" s="1">
        <f t="shared" si="16"/>
        <v>-5.0299644394454446E-2</v>
      </c>
      <c r="Q11" s="1">
        <f t="shared" si="17"/>
        <v>0.89063622565034339</v>
      </c>
      <c r="R11" s="1">
        <f t="shared" si="4"/>
        <v>0.13187074651641717</v>
      </c>
      <c r="S11" s="1">
        <f t="shared" si="18"/>
        <v>1.3547861447605059</v>
      </c>
      <c r="T11" s="1"/>
      <c r="U11" s="1"/>
      <c r="W11" t="s">
        <v>30</v>
      </c>
      <c r="X11" s="1">
        <f>AVERAGE($F$6:$F$14)</f>
        <v>0.18670106034260242</v>
      </c>
      <c r="AK11">
        <v>0</v>
      </c>
      <c r="AL11">
        <v>-5.8980598183211441E-17</v>
      </c>
      <c r="AM11">
        <v>1</v>
      </c>
    </row>
    <row r="12" spans="1:39" x14ac:dyDescent="0.25">
      <c r="A12">
        <v>5</v>
      </c>
      <c r="B12" s="1">
        <f t="shared" si="5"/>
        <v>0.69897000433601886</v>
      </c>
      <c r="C12" s="1">
        <f t="shared" si="0"/>
        <v>0.4885590669614942</v>
      </c>
      <c r="D12" s="1">
        <f t="shared" si="6"/>
        <v>0.34148813315247695</v>
      </c>
      <c r="E12" s="1">
        <f t="shared" si="7"/>
        <v>0.23868996191028577</v>
      </c>
      <c r="F12" s="1">
        <f t="shared" si="8"/>
        <v>0.16683712371139664</v>
      </c>
      <c r="G12" s="1">
        <f t="shared" si="9"/>
        <v>0.11661414508396382</v>
      </c>
      <c r="H12">
        <v>0.90200000000000002</v>
      </c>
      <c r="I12" s="1">
        <f t="shared" si="10"/>
        <v>-4.4793462458058257E-2</v>
      </c>
      <c r="J12" s="1">
        <f t="shared" si="11"/>
        <v>0.90200000000000002</v>
      </c>
      <c r="K12" s="1">
        <f t="shared" si="12"/>
        <v>-3.1309286648534281E-2</v>
      </c>
      <c r="L12" s="1">
        <f t="shared" si="13"/>
        <v>-2.1884252224483661E-2</v>
      </c>
      <c r="M12" s="1">
        <f t="shared" si="14"/>
        <v>-1.5296435872237876E-2</v>
      </c>
      <c r="N12" s="1">
        <f t="shared" si="3"/>
        <v>-3.661082882205613E-2</v>
      </c>
      <c r="O12" s="1">
        <f t="shared" si="15"/>
        <v>0.91915588291471428</v>
      </c>
      <c r="P12" s="1">
        <f t="shared" si="16"/>
        <v>-0.12125326240968848</v>
      </c>
      <c r="Q12" s="1">
        <f t="shared" si="17"/>
        <v>0.75639167033941423</v>
      </c>
      <c r="R12" s="1">
        <f t="shared" si="4"/>
        <v>1.1522174243363215E-2</v>
      </c>
      <c r="S12" s="1">
        <f t="shared" si="18"/>
        <v>1.0268858611523264</v>
      </c>
      <c r="T12" s="1"/>
      <c r="U12" s="1"/>
      <c r="W12" t="s">
        <v>32</v>
      </c>
      <c r="X12" s="1">
        <f>AVERAGE($G$6:$G$14)</f>
        <v>0.16993906074602985</v>
      </c>
    </row>
    <row r="13" spans="1:39" x14ac:dyDescent="0.25">
      <c r="A13">
        <v>7</v>
      </c>
      <c r="B13" s="1">
        <f t="shared" si="5"/>
        <v>0.84509804001425681</v>
      </c>
      <c r="C13" s="1">
        <f t="shared" si="0"/>
        <v>0.71419069723593842</v>
      </c>
      <c r="D13" s="1">
        <f t="shared" si="6"/>
        <v>0.60356115843050706</v>
      </c>
      <c r="E13" s="1">
        <f t="shared" si="7"/>
        <v>0.51006835201835588</v>
      </c>
      <c r="F13" s="1">
        <f t="shared" si="8"/>
        <v>0.43105776456401451</v>
      </c>
      <c r="G13" s="1">
        <f t="shared" si="9"/>
        <v>0.36428607196597562</v>
      </c>
      <c r="H13">
        <v>0.74250000000000005</v>
      </c>
      <c r="I13" s="1">
        <f t="shared" si="10"/>
        <v>-0.12930354201075001</v>
      </c>
      <c r="J13" s="1">
        <f t="shared" si="11"/>
        <v>0.74250000000000005</v>
      </c>
      <c r="K13" s="1">
        <f t="shared" si="12"/>
        <v>-0.10927416992018595</v>
      </c>
      <c r="L13" s="1">
        <f t="shared" si="13"/>
        <v>-9.2347386823734001E-2</v>
      </c>
      <c r="M13" s="1">
        <f t="shared" si="14"/>
        <v>-7.8042595605176013E-2</v>
      </c>
      <c r="N13" s="1">
        <f t="shared" si="3"/>
        <v>-8.9220225269359243E-2</v>
      </c>
      <c r="O13" s="1">
        <f t="shared" si="15"/>
        <v>0.81429126245336769</v>
      </c>
      <c r="P13" s="1">
        <f t="shared" si="16"/>
        <v>-0.16509697165392256</v>
      </c>
      <c r="Q13" s="1">
        <f t="shared" si="17"/>
        <v>0.68375895678514975</v>
      </c>
      <c r="R13" s="1">
        <f t="shared" si="4"/>
        <v>-0.16994824266267727</v>
      </c>
      <c r="S13" s="1">
        <f t="shared" si="18"/>
        <v>0.67616355283717</v>
      </c>
      <c r="T13" s="1"/>
      <c r="U13" s="1"/>
      <c r="W13" t="s">
        <v>4</v>
      </c>
      <c r="X13" s="1">
        <f>AVERAGE($I$6:$I$14)</f>
        <v>0.32636044778801265</v>
      </c>
    </row>
    <row r="14" spans="1:39" x14ac:dyDescent="0.25">
      <c r="A14">
        <v>10</v>
      </c>
      <c r="B14" s="1">
        <f t="shared" si="5"/>
        <v>1</v>
      </c>
      <c r="C14" s="1">
        <f t="shared" si="0"/>
        <v>1</v>
      </c>
      <c r="D14" s="1">
        <f t="shared" si="6"/>
        <v>1</v>
      </c>
      <c r="E14" s="1">
        <f t="shared" si="7"/>
        <v>1</v>
      </c>
      <c r="F14" s="1">
        <f t="shared" si="8"/>
        <v>1</v>
      </c>
      <c r="G14" s="1">
        <f t="shared" si="9"/>
        <v>1</v>
      </c>
      <c r="H14">
        <v>0.623</v>
      </c>
      <c r="I14" s="1">
        <f t="shared" si="10"/>
        <v>-0.20551195334083039</v>
      </c>
      <c r="J14" s="1">
        <f t="shared" si="11"/>
        <v>0.623</v>
      </c>
      <c r="K14" s="1">
        <f t="shared" si="12"/>
        <v>-0.20551195334083039</v>
      </c>
      <c r="L14" s="1">
        <f t="shared" si="13"/>
        <v>-0.20551195334083039</v>
      </c>
      <c r="M14" s="1">
        <f t="shared" si="14"/>
        <v>-0.20551195334083039</v>
      </c>
      <c r="N14" s="1">
        <f t="shared" si="3"/>
        <v>-0.22487434499372227</v>
      </c>
      <c r="O14" s="1">
        <f t="shared" si="15"/>
        <v>0.59583451219238137</v>
      </c>
      <c r="P14" s="1">
        <f t="shared" si="16"/>
        <v>-0.12866442681602286</v>
      </c>
      <c r="Q14" s="1">
        <f t="shared" si="17"/>
        <v>0.74359348010634352</v>
      </c>
      <c r="R14" s="1">
        <f t="shared" si="4"/>
        <v>-0.36231463647414164</v>
      </c>
      <c r="S14" s="1">
        <f t="shared" si="18"/>
        <v>0.43419554539963373</v>
      </c>
      <c r="T14" s="1"/>
      <c r="U14" s="1"/>
      <c r="W14" t="s">
        <v>24</v>
      </c>
      <c r="X14" s="1">
        <f>AVERAGE($K$6:$K$14)</f>
        <v>1.1692080201857044E-2</v>
      </c>
    </row>
    <row r="15" spans="1:39" x14ac:dyDescent="0.25">
      <c r="C15"/>
      <c r="D15"/>
      <c r="E15"/>
      <c r="F15"/>
      <c r="G15"/>
      <c r="W15" t="s">
        <v>25</v>
      </c>
      <c r="X15" s="1">
        <f>AVERAGE($L$6:$L$14)</f>
        <v>-2.5378190008268478E-2</v>
      </c>
    </row>
    <row r="16" spans="1:39" x14ac:dyDescent="0.25">
      <c r="B16" s="1">
        <f>SUM(B6:B14)/9</f>
        <v>0.44544824991569293</v>
      </c>
      <c r="C16" s="1">
        <f t="shared" ref="C16:M16" si="19">SUM(C6:C14)/9</f>
        <v>0.30607292604938535</v>
      </c>
      <c r="D16" s="1">
        <f t="shared" si="19"/>
        <v>0.24553440942699123</v>
      </c>
      <c r="E16" s="1">
        <f t="shared" si="19"/>
        <v>0.21025694108646081</v>
      </c>
      <c r="F16" s="1">
        <f t="shared" si="19"/>
        <v>0.18670106034260242</v>
      </c>
      <c r="G16" s="1">
        <f t="shared" si="19"/>
        <v>0.16993906074602985</v>
      </c>
      <c r="H16" s="1"/>
      <c r="I16" s="1"/>
      <c r="J16" s="1"/>
      <c r="K16" s="1">
        <f t="shared" si="19"/>
        <v>1.1692080201857044E-2</v>
      </c>
      <c r="L16" s="1">
        <f t="shared" si="19"/>
        <v>-2.5378190008268478E-2</v>
      </c>
      <c r="M16" s="1">
        <f t="shared" si="19"/>
        <v>-3.0566036117569497E-2</v>
      </c>
      <c r="W16" t="s">
        <v>31</v>
      </c>
      <c r="X16" s="1">
        <f>AVERAGE($M$6:$M$14)</f>
        <v>-3.0566036117569497E-2</v>
      </c>
    </row>
    <row r="17" spans="2:34" x14ac:dyDescent="0.25">
      <c r="N17" s="1"/>
      <c r="U17" s="1"/>
      <c r="W17" t="s">
        <v>35</v>
      </c>
    </row>
    <row r="18" spans="2:34" x14ac:dyDescent="0.25">
      <c r="L18" t="s">
        <v>43</v>
      </c>
      <c r="W18" t="s">
        <v>1</v>
      </c>
      <c r="X18" s="1">
        <f>$X$8-$X$7^2</f>
        <v>0.10764878269643172</v>
      </c>
    </row>
    <row r="19" spans="2:34" x14ac:dyDescent="0.25">
      <c r="W19" t="s">
        <v>2</v>
      </c>
      <c r="X19" s="1">
        <f>$X$14-$X$7*$X$13</f>
        <v>-0.13368461010701507</v>
      </c>
      <c r="AA19" t="s">
        <v>36</v>
      </c>
    </row>
    <row r="20" spans="2:34" x14ac:dyDescent="0.25">
      <c r="B20" s="1" t="s">
        <v>27</v>
      </c>
      <c r="W20" t="s">
        <v>17</v>
      </c>
      <c r="X20" s="1">
        <f>$X$9-$X$7*$X$8</f>
        <v>0.10919476017171723</v>
      </c>
      <c r="Z20" s="1">
        <v>1</v>
      </c>
      <c r="AA20" s="1">
        <f>$X$7</f>
        <v>0.44544824991569293</v>
      </c>
      <c r="AB20" s="1">
        <f>$X$8</f>
        <v>0.30607292604938535</v>
      </c>
      <c r="AC20" s="1">
        <f>$X$9</f>
        <v>0.24553440942699123</v>
      </c>
      <c r="AE20" s="1">
        <f>$X$13</f>
        <v>0.32636044778801265</v>
      </c>
    </row>
    <row r="21" spans="2:34" x14ac:dyDescent="0.25">
      <c r="W21" t="s">
        <v>8</v>
      </c>
      <c r="X21" s="1">
        <f>$X$15-$X$8*$X$13</f>
        <v>-0.12526828720953315</v>
      </c>
      <c r="Z21" s="1">
        <f>$X$7</f>
        <v>0.44544824991569293</v>
      </c>
      <c r="AA21" s="1">
        <f>$X$8</f>
        <v>0.30607292604938535</v>
      </c>
      <c r="AB21" s="1">
        <f>$X$9</f>
        <v>0.24553440942699123</v>
      </c>
      <c r="AC21" s="1">
        <f>$X$10</f>
        <v>0.21025694108646081</v>
      </c>
      <c r="AE21" s="1">
        <f>$X$14</f>
        <v>1.1692080201857044E-2</v>
      </c>
    </row>
    <row r="22" spans="2:34" x14ac:dyDescent="0.25">
      <c r="W22" t="s">
        <v>7</v>
      </c>
      <c r="X22" s="1">
        <f>$X$10-$X$8^2</f>
        <v>0.1165763050260283</v>
      </c>
      <c r="Z22" s="1">
        <f>$X$8</f>
        <v>0.30607292604938535</v>
      </c>
      <c r="AA22" s="1">
        <f>$X$9</f>
        <v>0.24553440942699123</v>
      </c>
      <c r="AB22" s="1">
        <f>$X$10</f>
        <v>0.21025694108646081</v>
      </c>
      <c r="AC22" s="1">
        <f>$X$11</f>
        <v>0.18670106034260242</v>
      </c>
      <c r="AE22" s="1">
        <f>$X$15</f>
        <v>-2.5378190008268478E-2</v>
      </c>
    </row>
    <row r="23" spans="2:34" x14ac:dyDescent="0.25">
      <c r="Z23" s="1">
        <f>$X$9</f>
        <v>0.24553440942699123</v>
      </c>
      <c r="AA23" s="1">
        <f>$X$10</f>
        <v>0.21025694108646081</v>
      </c>
      <c r="AB23" s="1">
        <f>$X$11</f>
        <v>0.18670106034260242</v>
      </c>
      <c r="AC23" s="1">
        <f>$X$12</f>
        <v>0.16993906074602985</v>
      </c>
      <c r="AE23" s="1">
        <f>$X$16</f>
        <v>-3.0566036117569497E-2</v>
      </c>
    </row>
    <row r="24" spans="2:34" x14ac:dyDescent="0.25">
      <c r="W24" t="s">
        <v>16</v>
      </c>
      <c r="X24" s="1">
        <f>X18*X22-X20^2</f>
        <v>6.2580167834101752E-4</v>
      </c>
    </row>
    <row r="25" spans="2:34" x14ac:dyDescent="0.25">
      <c r="W25" t="s">
        <v>20</v>
      </c>
      <c r="X25" s="1">
        <f>$X$13-$X$26*$X$7-$X$27*$X$8</f>
        <v>1.1387290987895125</v>
      </c>
      <c r="Z25" s="3" cm="1">
        <f t="array" ref="Z25:AC28">MINVERSE(Z20:AC23)</f>
        <v>13.577965415229286</v>
      </c>
      <c r="AA25" s="3">
        <v>-109.83162664421383</v>
      </c>
      <c r="AB25" s="3">
        <v>214.69576335822194</v>
      </c>
      <c r="AC25" s="3">
        <v>-119.60124086542697</v>
      </c>
      <c r="AD25" t="s">
        <v>20</v>
      </c>
      <c r="AE25" s="3" cm="1">
        <f t="array" ref="AE25:AE28" xml:space="preserve"> MMULT(Z25:AC28,AE20:AE23)</f>
        <v>1.3542966570633794</v>
      </c>
      <c r="AF25">
        <f>AE25</f>
        <v>1.3542966570633794</v>
      </c>
      <c r="AH25">
        <f>MMULT(Z20:AC23,Z25:AC28)</f>
        <v>1</v>
      </c>
    </row>
    <row r="26" spans="2:34" x14ac:dyDescent="0.25">
      <c r="W26" t="s">
        <v>18</v>
      </c>
      <c r="X26" s="1">
        <f>(X19*X22-X21*X20)/$X$24</f>
        <v>-3.0454013981019634</v>
      </c>
      <c r="Z26" s="3">
        <v>-109.83162664421388</v>
      </c>
      <c r="AA26" s="3">
        <v>1096.15719580943</v>
      </c>
      <c r="AB26" s="3">
        <v>-2324.1847857454154</v>
      </c>
      <c r="AC26" s="3">
        <v>1355.9010363065447</v>
      </c>
      <c r="AD26" t="s">
        <v>18</v>
      </c>
      <c r="AE26" s="3">
        <v>-5.4892579462667328</v>
      </c>
      <c r="AF26">
        <f t="shared" ref="AF26:AF28" si="20">AE26</f>
        <v>-5.4892579462667328</v>
      </c>
    </row>
    <row r="27" spans="2:34" x14ac:dyDescent="0.25">
      <c r="W27" t="s">
        <v>19</v>
      </c>
      <c r="X27" s="1">
        <f>($X$21*$X$18-$X$19*$X$20)/$X$24</f>
        <v>1.7780078724964281</v>
      </c>
      <c r="Z27" s="3">
        <v>214.69576335822262</v>
      </c>
      <c r="AA27" s="3">
        <v>-2324.1847857454172</v>
      </c>
      <c r="AB27" s="3">
        <v>5250.9589539657863</v>
      </c>
      <c r="AC27" s="3">
        <v>-3203.4943351052302</v>
      </c>
      <c r="AD27" t="s">
        <v>19</v>
      </c>
      <c r="AE27" s="3">
        <v>7.5519400388007227</v>
      </c>
      <c r="AF27">
        <f t="shared" si="20"/>
        <v>7.5519400388007227</v>
      </c>
    </row>
    <row r="28" spans="2:34" x14ac:dyDescent="0.25">
      <c r="Z28" s="3">
        <v>-119.60124086542736</v>
      </c>
      <c r="AA28" s="3">
        <v>1355.9010363065465</v>
      </c>
      <c r="AB28" s="3">
        <v>-3203.4943351052316</v>
      </c>
      <c r="AC28" s="3">
        <v>2020.5737479724194</v>
      </c>
      <c r="AD28" t="s">
        <v>34</v>
      </c>
      <c r="AE28" s="3">
        <v>-3.6418530945910916</v>
      </c>
      <c r="AF28">
        <f t="shared" si="20"/>
        <v>-3.6418530945910916</v>
      </c>
    </row>
    <row r="30" spans="2:34" x14ac:dyDescent="0.25">
      <c r="AA30" t="s">
        <v>35</v>
      </c>
    </row>
    <row r="31" spans="2:34" x14ac:dyDescent="0.25">
      <c r="Z31">
        <v>1</v>
      </c>
      <c r="AA31" s="1">
        <f>$X$7</f>
        <v>0.44544824991569293</v>
      </c>
      <c r="AB31" s="1">
        <f>$X$8</f>
        <v>0.30607292604938535</v>
      </c>
      <c r="AD31">
        <f>$X$13</f>
        <v>0.32636044778801265</v>
      </c>
    </row>
    <row r="32" spans="2:34" x14ac:dyDescent="0.25">
      <c r="Z32" s="1">
        <f>$X$7</f>
        <v>0.44544824991569293</v>
      </c>
      <c r="AA32" s="1">
        <f>$X$8</f>
        <v>0.30607292604938535</v>
      </c>
      <c r="AB32" s="1">
        <f>$X$9</f>
        <v>0.24553440942699123</v>
      </c>
      <c r="AD32" s="1">
        <f>$X$14</f>
        <v>1.1692080201857044E-2</v>
      </c>
    </row>
    <row r="33" spans="8:30" x14ac:dyDescent="0.25">
      <c r="Z33" s="1">
        <f>$X$8</f>
        <v>0.30607292604938535</v>
      </c>
      <c r="AA33" s="1">
        <f>$X$9</f>
        <v>0.24553440942699123</v>
      </c>
      <c r="AB33" s="1">
        <f>$X$10</f>
        <v>0.21025694108646081</v>
      </c>
      <c r="AD33" s="1">
        <f>$X$15</f>
        <v>-2.5378190008268478E-2</v>
      </c>
    </row>
    <row r="34" spans="8:30" x14ac:dyDescent="0.25">
      <c r="H34">
        <v>15.7</v>
      </c>
    </row>
    <row r="35" spans="8:30" x14ac:dyDescent="0.25">
      <c r="H35">
        <v>5.7</v>
      </c>
      <c r="Z35" s="3" cm="1">
        <f t="array" ref="Z35:AB37">MINVERSE(Z31:AB33)</f>
        <v>6.4985619384178186</v>
      </c>
      <c r="AA35" s="3">
        <v>-29.573508574674726</v>
      </c>
      <c r="AB35" s="3">
        <v>25.075415193042652</v>
      </c>
      <c r="AD35" s="3" cm="1">
        <f t="array" ref="AD35:AD37">MMULT(_xlfn.ANCHORARRAY(Z35),AD31:AD33)</f>
        <v>1.1387290987895125</v>
      </c>
    </row>
    <row r="36" spans="8:30" x14ac:dyDescent="0.25">
      <c r="H36">
        <v>3.67</v>
      </c>
      <c r="Z36" s="3">
        <v>-29.573508574674726</v>
      </c>
      <c r="AA36" s="3">
        <v>186.28314538092752</v>
      </c>
      <c r="AB36" s="3">
        <v>-174.4878033264298</v>
      </c>
      <c r="AD36" s="3">
        <v>-3.0454013981019594</v>
      </c>
    </row>
    <row r="37" spans="8:30" x14ac:dyDescent="0.25">
      <c r="H37">
        <v>2.8</v>
      </c>
      <c r="Z37" s="3">
        <v>25.075415193042648</v>
      </c>
      <c r="AA37" s="3">
        <v>-174.4878033264298</v>
      </c>
      <c r="AB37" s="3">
        <v>172.01740810572051</v>
      </c>
      <c r="AD37" s="3">
        <v>1.7780078724964206</v>
      </c>
    </row>
    <row r="38" spans="8:30" x14ac:dyDescent="0.25">
      <c r="H38">
        <v>2.14</v>
      </c>
    </row>
    <row r="39" spans="8:30" x14ac:dyDescent="0.25">
      <c r="H39">
        <v>1.054</v>
      </c>
    </row>
    <row r="40" spans="8:30" x14ac:dyDescent="0.25">
      <c r="H40">
        <v>0.90200000000000002</v>
      </c>
    </row>
    <row r="41" spans="8:30" x14ac:dyDescent="0.25">
      <c r="H41">
        <v>0.74250000000000005</v>
      </c>
      <c r="W41" t="s">
        <v>37</v>
      </c>
      <c r="AA41" t="s">
        <v>37</v>
      </c>
    </row>
    <row r="42" spans="8:30" x14ac:dyDescent="0.25">
      <c r="H42">
        <v>0.623</v>
      </c>
      <c r="W42" t="s">
        <v>16</v>
      </c>
      <c r="X42" s="1">
        <f>X8-X7^2</f>
        <v>0.10764878269643172</v>
      </c>
      <c r="Z42">
        <f>$X$6</f>
        <v>10</v>
      </c>
      <c r="AA42" s="1">
        <f>$X$7</f>
        <v>0.44544824991569293</v>
      </c>
      <c r="AC42">
        <f>$X$13</f>
        <v>0.32636044778801265</v>
      </c>
    </row>
    <row r="43" spans="8:30" x14ac:dyDescent="0.25">
      <c r="W43" t="s">
        <v>20</v>
      </c>
      <c r="X43" s="1">
        <f>$X$13-$X$44*$X$7</f>
        <v>0.87954436795142699</v>
      </c>
      <c r="Z43" s="1">
        <f>$X$7</f>
        <v>0.44544824991569293</v>
      </c>
      <c r="AA43" s="1">
        <f>$X$8</f>
        <v>0.30607292604938535</v>
      </c>
      <c r="AC43" s="1">
        <f>$X$14</f>
        <v>1.1692080201857044E-2</v>
      </c>
    </row>
    <row r="44" spans="8:30" ht="15.75" thickBot="1" x14ac:dyDescent="0.3">
      <c r="W44" t="s">
        <v>18</v>
      </c>
      <c r="X44" s="1">
        <f>($X$14-$X$7*$X$13)/$X$42</f>
        <v>-1.2418590044255686</v>
      </c>
    </row>
    <row r="45" spans="8:30" ht="16.5" thickTop="1" thickBot="1" x14ac:dyDescent="0.3">
      <c r="Z45" s="2">
        <f t="array" ref="Z45">MINVERSE(Z42:AA43)+MINVERSE(Z31:AB33)</f>
        <v>6.6054942581822171</v>
      </c>
    </row>
    <row r="46" spans="8:30" ht="15.75" thickTop="1" x14ac:dyDescent="0.25"/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van Lint</dc:creator>
  <cp:lastModifiedBy>Baklan, Sergei</cp:lastModifiedBy>
  <dcterms:created xsi:type="dcterms:W3CDTF">2021-06-05T19:23:28Z</dcterms:created>
  <dcterms:modified xsi:type="dcterms:W3CDTF">2021-06-19T12:28:37Z</dcterms:modified>
</cp:coreProperties>
</file>